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36" yWindow="15" windowWidth="15480" windowHeight="10560" activeTab="0"/>
  </bookViews>
  <sheets>
    <sheet name="Table 375" sheetId="1" r:id="rId1"/>
    <sheet name="2006 table" sheetId="2" state="hidden" r:id="rId2"/>
  </sheets>
  <definedNames>
    <definedName name="_Regression_Int" localSheetId="1" hidden="1">1</definedName>
    <definedName name="_Regression_Int" localSheetId="0" hidden="1">1</definedName>
    <definedName name="_xlnm.Print_Area" localSheetId="1">'2006 table'!$A$1:$U$103</definedName>
    <definedName name="_xlnm.Print_Area" localSheetId="0">'Table 375'!$A$1:$Y$105</definedName>
    <definedName name="Print_Area_MI" localSheetId="0">'Table 375'!$A$1:$W$108</definedName>
    <definedName name="Print_Area_MI">'2006 table'!$A$1:$S$106</definedName>
  </definedNames>
  <calcPr fullCalcOnLoad="1"/>
</workbook>
</file>

<file path=xl/sharedStrings.xml><?xml version="1.0" encoding="utf-8"?>
<sst xmlns="http://schemas.openxmlformats.org/spreadsheetml/2006/main" count="238" uniqueCount="74">
  <si>
    <t>Percent</t>
  </si>
  <si>
    <t>2</t>
  </si>
  <si>
    <t>3</t>
  </si>
  <si>
    <t>4</t>
  </si>
  <si>
    <t>5</t>
  </si>
  <si>
    <t>7</t>
  </si>
  <si>
    <t xml:space="preserve">  White\3\ ...............................</t>
  </si>
  <si>
    <t xml:space="preserve">  Black\3\ .................................</t>
  </si>
  <si>
    <t xml:space="preserve">  </t>
  </si>
  <si>
    <t xml:space="preserve">  2-year .................................</t>
  </si>
  <si>
    <t xml:space="preserve">  4-year .................................</t>
  </si>
  <si>
    <t xml:space="preserve">  Full-time students ...................</t>
  </si>
  <si>
    <t xml:space="preserve">  Part-time students ....................</t>
  </si>
  <si>
    <t xml:space="preserve">  Male ...................................</t>
  </si>
  <si>
    <t xml:space="preserve">  Female .................................</t>
  </si>
  <si>
    <t>Selected characteristic</t>
  </si>
  <si>
    <t>---</t>
  </si>
  <si>
    <t>(†)</t>
  </si>
  <si>
    <t>†Not applicable.</t>
  </si>
  <si>
    <t>---Not available.</t>
  </si>
  <si>
    <t>Male ...................................</t>
  </si>
  <si>
    <t>Female .................................</t>
  </si>
  <si>
    <t>White\3\ ...............................</t>
  </si>
  <si>
    <t>Black\3\ .................................</t>
  </si>
  <si>
    <t xml:space="preserve">     Total ................................................</t>
  </si>
  <si>
    <t>Enrolled in college, 2003 ..........................</t>
  </si>
  <si>
    <t>Not enrolled in college, 2003 ..........................</t>
  </si>
  <si>
    <t>Enrolled in college, 2004 ..........................</t>
  </si>
  <si>
    <t>Not enrolled in college, 2004 ..........................</t>
  </si>
  <si>
    <t>Civilian noninstitutional population</t>
  </si>
  <si>
    <t>Civilian labor force\1\</t>
  </si>
  <si>
    <t>Number (in thousands)</t>
  </si>
  <si>
    <t>Percent of high school completers</t>
  </si>
  <si>
    <t>Labor force participation rate</t>
  </si>
  <si>
    <t>Employed</t>
  </si>
  <si>
    <t>Unemployed</t>
  </si>
  <si>
    <t>Percent of population</t>
  </si>
  <si>
    <t>Unemployment rate</t>
  </si>
  <si>
    <t>Not in labor force (in thousands)</t>
  </si>
  <si>
    <t>2005 high school completers\6\</t>
  </si>
  <si>
    <t>Enrolled in college, 2005 ..........................</t>
  </si>
  <si>
    <t>Not enrolled in college, 2005 ..........................</t>
  </si>
  <si>
    <t>\2\Includes 16- to 24-year-olds who completed high school between January and October 2003.</t>
  </si>
  <si>
    <t>2003 high school completers\2\</t>
  </si>
  <si>
    <t>\5\Includes 16- to 24-year-olds who completed high school between January and October 2004.</t>
  </si>
  <si>
    <t>2004 high school completers\5\</t>
  </si>
  <si>
    <t>\6\Includes 16- to 24-year-olds who completed high school between January and October 2005.</t>
  </si>
  <si>
    <r>
      <t xml:space="preserve">SOURCE: U.S. Department of Labor, Bureau of Labor Statistics, </t>
    </r>
    <r>
      <rPr>
        <i/>
        <sz val="10"/>
        <rFont val="Courier New"/>
        <family val="3"/>
      </rPr>
      <t>College Enrollment and Work Activity of High School Graduates,</t>
    </r>
    <r>
      <rPr>
        <sz val="10"/>
        <rFont val="Courier New"/>
        <family val="3"/>
      </rPr>
      <t xml:space="preserve"> 2003, 2004, and 2005. (This table was prepared May 2006.)</t>
    </r>
  </si>
  <si>
    <t>Hispanic\4\ ........................</t>
  </si>
  <si>
    <t xml:space="preserve">  Hispanic\4\ ........................</t>
  </si>
  <si>
    <t>\1\The labor force includes all employed persons plus those seeking employment. The labor force participation rate is the percentage of persons either employed or seeking employment. The unemployment rate is the percentage of persons in the labor force who are seeking employment.</t>
  </si>
  <si>
    <t>\3\Includes persons of Hispanic ethnicity.</t>
  </si>
  <si>
    <t>\4\Persons of Hispanic ethnicity may be of any race.</t>
  </si>
  <si>
    <t>NOTE: Enrollment data are for October of given year. Data are based on sample surveys of the civilian noninstitutional population. Percents are only shown when the base is 75,000 or greater. Even though the standard errors are large, smaller estimates are shown to permit users to combine categories in various ways. Detail for the above race and Hispanic-ethnicity groups does not sum to totals because data for the other racial groups are not presented and Hispanics are included in both the White and Black population groups. Standard errors have been revised from previous years. Detail may not sum to totals because of rounding. Standard errors appear in parentheses.</t>
  </si>
  <si>
    <t>Table 381. College enrollment and labor force status of 2004, 2005, and 2006 high school completers, by sex and race/ethnicity: 2004, 2005, and 2006</t>
  </si>
  <si>
    <t>2004 high school completers\2\</t>
  </si>
  <si>
    <t>2005 high school completers\2\</t>
  </si>
  <si>
    <t>2006 high school completers\2\</t>
  </si>
  <si>
    <t>Enrolled in college, 2006 ..........................</t>
  </si>
  <si>
    <t xml:space="preserve">  White ...............................</t>
  </si>
  <si>
    <t xml:space="preserve">  Black .................................</t>
  </si>
  <si>
    <t xml:space="preserve">  Hispanic ........................</t>
  </si>
  <si>
    <t>White ...............................</t>
  </si>
  <si>
    <t>Black .................................</t>
  </si>
  <si>
    <t>Hispanic ........................</t>
  </si>
  <si>
    <t>Not enrolled in college, 2006 ..........................</t>
  </si>
  <si>
    <t>\2\Includes 16- to 24-year-olds who completed high school between October of the previous year and October of the given year.</t>
  </si>
  <si>
    <t>SOURCE: U.S. Department of Commerce, Census Bureau, Current Population Survey (CPS), October 2004, 2005, and 2006. (This table was prepared August 2007.)</t>
  </si>
  <si>
    <t>Percentage distribution of population</t>
  </si>
  <si>
    <t>‡Reporting standards not met.</t>
  </si>
  <si>
    <t>‡</t>
  </si>
  <si>
    <t>Table 375. College enrollment and labor force status of 2004, 2005, and 2006 high school completers, by sex and race/ethnicity: 2004, 2005, and 2006</t>
  </si>
  <si>
    <t>Not in labor force</t>
  </si>
  <si>
    <t>NOTE: Enrollment data are for October of given year. Data are based on sample surveys of the civilian noninstitutional population. Percentages are only shown when the base is 75,000 or greater. Even though the standard errors are large, smaller estimates are shown to permit users to combine categories in various ways. Totals include race categories not separately shown. Race categories exclude persons of Hispanic ethnicity. Some data have been revised from previously published figures. Detail may not sum to totals because of rounding. Standard errors appear in parentheses.</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</si>
</sst>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
    <numFmt numFmtId="165" formatCode="00000"/>
    <numFmt numFmtId="166" formatCode="0.0_);\(0.0\)"/>
    <numFmt numFmtId="167" formatCode="#,##0.0"/>
    <numFmt numFmtId="168" formatCode="0.0"/>
    <numFmt numFmtId="169" formatCode="0_);\(0\)"/>
    <numFmt numFmtId="170" formatCode="0.00_);\(0.00\)"/>
    <numFmt numFmtId="171" formatCode="##,#\(00.0\)"/>
    <numFmt numFmtId="172" formatCode="#,##\(0.00\)"/>
    <numFmt numFmtId="173" formatCode="0.00000"/>
    <numFmt numFmtId="174" formatCode="0.0000"/>
    <numFmt numFmtId="175" formatCode="0.000"/>
    <numFmt numFmtId="176" formatCode="0.000000000"/>
    <numFmt numFmtId="177" formatCode="0.0000000000"/>
    <numFmt numFmtId="178" formatCode="0.00000000"/>
    <numFmt numFmtId="179" formatCode="0.0000000"/>
    <numFmt numFmtId="180" formatCode="0.000000"/>
    <numFmt numFmtId="181" formatCode="#,##\(0.0\)"/>
    <numFmt numFmtId="182" formatCode="#,##0.0_);\(#,##0.0\)"/>
    <numFmt numFmtId="183" formatCode="\(0.0\)"/>
    <numFmt numFmtId="184" formatCode="\(0.00\)"/>
    <numFmt numFmtId="185" formatCode="#,##0.000"/>
    <numFmt numFmtId="186" formatCode="#,##0.0000"/>
    <numFmt numFmtId="187" formatCode="#,##0.00000"/>
    <numFmt numFmtId="188" formatCode="#,##0.000000"/>
    <numFmt numFmtId="189" formatCode="#,##0.0000000"/>
    <numFmt numFmtId="190" formatCode="\(0.000\)"/>
    <numFmt numFmtId="191" formatCode="\(0.0000\)"/>
    <numFmt numFmtId="192" formatCode="\(0.00000\)"/>
    <numFmt numFmtId="193" formatCode="\(0.000000\)"/>
    <numFmt numFmtId="194" formatCode="&quot;Yes&quot;;&quot;Yes&quot;;&quot;No&quot;"/>
    <numFmt numFmtId="195" formatCode="&quot;True&quot;;&quot;True&quot;;&quot;False&quot;"/>
    <numFmt numFmtId="196" formatCode="&quot;On&quot;;&quot;On&quot;;&quot;Off&quot;"/>
    <numFmt numFmtId="197" formatCode="[$€-2]\ #,##0.00_);[Red]\([$€-2]\ #,##0.00\)"/>
    <numFmt numFmtId="198" formatCode="\(00.00\)"/>
  </numFmts>
  <fonts count="7">
    <font>
      <sz val="10"/>
      <name val="Courier"/>
      <family val="0"/>
    </font>
    <font>
      <sz val="10"/>
      <name val="Arial"/>
      <family val="0"/>
    </font>
    <font>
      <sz val="10"/>
      <name val="Courier New"/>
      <family val="3"/>
    </font>
    <font>
      <b/>
      <sz val="10"/>
      <name val="Courier New"/>
      <family val="3"/>
    </font>
    <font>
      <u val="single"/>
      <sz val="10"/>
      <color indexed="12"/>
      <name val="Courier"/>
      <family val="0"/>
    </font>
    <font>
      <u val="single"/>
      <sz val="10"/>
      <color indexed="36"/>
      <name val="Courier"/>
      <family val="0"/>
    </font>
    <font>
      <i/>
      <sz val="10"/>
      <name val="Courier New"/>
      <family val="3"/>
    </font>
  </fonts>
  <fills count="2">
    <fill>
      <patternFill/>
    </fill>
    <fill>
      <patternFill patternType="gray125"/>
    </fill>
  </fills>
  <borders count="22">
    <border>
      <left/>
      <right/>
      <top/>
      <bottom/>
      <diagonal/>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style="double"/>
    </border>
    <border>
      <left>
        <color indexed="63"/>
      </left>
      <right>
        <color indexed="63"/>
      </right>
      <top>
        <color indexed="63"/>
      </top>
      <bottom style="double"/>
    </border>
    <border>
      <left style="thin"/>
      <right>
        <color indexed="63"/>
      </right>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style="double"/>
      <bottom>
        <color indexed="63"/>
      </bottom>
    </border>
    <border>
      <left style="thin"/>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cellStyleXfs>
  <cellXfs count="213">
    <xf numFmtId="0" fontId="0" fillId="0" borderId="0" xfId="0" applyAlignment="1">
      <alignment/>
    </xf>
    <xf numFmtId="0" fontId="2" fillId="0" borderId="0" xfId="0" applyFont="1" applyBorder="1" applyAlignment="1">
      <alignment/>
    </xf>
    <xf numFmtId="3" fontId="2" fillId="0" borderId="0" xfId="0" applyNumberFormat="1" applyFont="1" applyBorder="1" applyAlignment="1" applyProtection="1">
      <alignment/>
      <protection/>
    </xf>
    <xf numFmtId="3" fontId="2" fillId="0" borderId="0" xfId="0" applyNumberFormat="1" applyFont="1" applyBorder="1" applyAlignment="1" applyProtection="1">
      <alignment horizontal="fill"/>
      <protection/>
    </xf>
    <xf numFmtId="167" fontId="2" fillId="0" borderId="0" xfId="0" applyNumberFormat="1" applyFont="1" applyBorder="1" applyAlignment="1" applyProtection="1">
      <alignment/>
      <protection/>
    </xf>
    <xf numFmtId="167" fontId="2" fillId="0" borderId="0" xfId="0" applyNumberFormat="1" applyFont="1" applyBorder="1" applyAlignment="1" applyProtection="1">
      <alignment horizontal="fill"/>
      <protection/>
    </xf>
    <xf numFmtId="166" fontId="2" fillId="0" borderId="0" xfId="0" applyNumberFormat="1" applyFont="1" applyBorder="1" applyAlignment="1">
      <alignment/>
    </xf>
    <xf numFmtId="37" fontId="2" fillId="0" borderId="0" xfId="0" applyNumberFormat="1" applyFont="1" applyBorder="1" applyAlignment="1" applyProtection="1">
      <alignment horizontal="left"/>
      <protection/>
    </xf>
    <xf numFmtId="37" fontId="2" fillId="0" borderId="0" xfId="0" applyNumberFormat="1" applyFont="1" applyBorder="1" applyAlignment="1" applyProtection="1">
      <alignment/>
      <protection/>
    </xf>
    <xf numFmtId="37" fontId="3" fillId="0" borderId="0" xfId="0" applyNumberFormat="1" applyFont="1" applyBorder="1" applyAlignment="1" applyProtection="1">
      <alignment horizontal="left"/>
      <protection/>
    </xf>
    <xf numFmtId="0" fontId="3" fillId="0" borderId="0" xfId="0" applyFont="1" applyBorder="1" applyAlignment="1">
      <alignment/>
    </xf>
    <xf numFmtId="166" fontId="2" fillId="0" borderId="0" xfId="0" applyNumberFormat="1" applyFont="1" applyFill="1" applyBorder="1" applyAlignment="1" applyProtection="1">
      <alignment horizontal="fill"/>
      <protection/>
    </xf>
    <xf numFmtId="166" fontId="2" fillId="0" borderId="0" xfId="0" applyNumberFormat="1" applyFont="1" applyFill="1" applyBorder="1" applyAlignment="1" applyProtection="1">
      <alignment/>
      <protection/>
    </xf>
    <xf numFmtId="171" fontId="2" fillId="0" borderId="0" xfId="0" applyNumberFormat="1" applyFont="1" applyFill="1" applyBorder="1" applyAlignment="1">
      <alignment/>
    </xf>
    <xf numFmtId="166" fontId="2" fillId="0" borderId="0" xfId="0" applyNumberFormat="1" applyFont="1" applyFill="1" applyBorder="1" applyAlignment="1">
      <alignment/>
    </xf>
    <xf numFmtId="170" fontId="2" fillId="0" borderId="0" xfId="0" applyNumberFormat="1" applyFont="1" applyFill="1" applyBorder="1" applyAlignment="1" applyProtection="1">
      <alignment horizontal="fill"/>
      <protection/>
    </xf>
    <xf numFmtId="170" fontId="2" fillId="0" borderId="0" xfId="0" applyNumberFormat="1" applyFont="1" applyFill="1" applyBorder="1" applyAlignment="1" applyProtection="1" quotePrefix="1">
      <alignment/>
      <protection/>
    </xf>
    <xf numFmtId="37" fontId="2" fillId="0" borderId="0" xfId="0" applyNumberFormat="1" applyFont="1" applyAlignment="1" applyProtection="1">
      <alignment horizontal="left" vertical="center"/>
      <protection/>
    </xf>
    <xf numFmtId="0" fontId="2" fillId="0" borderId="0" xfId="0" applyFont="1" applyBorder="1" applyAlignment="1">
      <alignment vertical="center"/>
    </xf>
    <xf numFmtId="37" fontId="2" fillId="0" borderId="0" xfId="0" applyNumberFormat="1" applyFont="1" applyBorder="1" applyAlignment="1" applyProtection="1">
      <alignment vertical="center"/>
      <protection/>
    </xf>
    <xf numFmtId="166" fontId="2" fillId="0" borderId="0" xfId="0" applyNumberFormat="1" applyFont="1" applyFill="1" applyBorder="1" applyAlignment="1" applyProtection="1">
      <alignment vertical="center"/>
      <protection/>
    </xf>
    <xf numFmtId="166" fontId="2" fillId="0" borderId="0" xfId="0" applyNumberFormat="1" applyFont="1" applyBorder="1" applyAlignment="1">
      <alignment vertical="center"/>
    </xf>
    <xf numFmtId="0" fontId="2" fillId="0" borderId="1" xfId="0" applyFont="1" applyBorder="1" applyAlignment="1">
      <alignment/>
    </xf>
    <xf numFmtId="37" fontId="3" fillId="0" borderId="1" xfId="0" applyNumberFormat="1" applyFont="1" applyBorder="1" applyAlignment="1" applyProtection="1">
      <alignment/>
      <protection/>
    </xf>
    <xf numFmtId="0" fontId="2" fillId="0" borderId="1" xfId="0" applyFont="1" applyBorder="1" applyAlignment="1">
      <alignment/>
    </xf>
    <xf numFmtId="166" fontId="2" fillId="0" borderId="1" xfId="0" applyNumberFormat="1" applyFont="1" applyFill="1" applyBorder="1" applyAlignment="1">
      <alignment/>
    </xf>
    <xf numFmtId="166" fontId="2" fillId="0" borderId="1" xfId="0" applyNumberFormat="1" applyFont="1" applyBorder="1" applyAlignment="1">
      <alignment/>
    </xf>
    <xf numFmtId="0" fontId="2" fillId="0" borderId="0" xfId="0" applyFont="1" applyBorder="1" applyAlignment="1">
      <alignment vertical="distributed"/>
    </xf>
    <xf numFmtId="37" fontId="2" fillId="0" borderId="1" xfId="0" applyNumberFormat="1" applyFont="1" applyBorder="1" applyAlignment="1" applyProtection="1">
      <alignment horizontal="left" vertical="distributed"/>
      <protection/>
    </xf>
    <xf numFmtId="0" fontId="2" fillId="0" borderId="1" xfId="0" applyFont="1" applyBorder="1" applyAlignment="1">
      <alignment vertical="distributed"/>
    </xf>
    <xf numFmtId="37" fontId="2" fillId="0" borderId="1" xfId="0" applyNumberFormat="1" applyFont="1" applyBorder="1" applyAlignment="1" applyProtection="1">
      <alignment horizontal="right" vertical="distributed"/>
      <protection/>
    </xf>
    <xf numFmtId="1" fontId="2" fillId="0" borderId="1" xfId="0" applyNumberFormat="1" applyFont="1" applyBorder="1" applyAlignment="1" applyProtection="1">
      <alignment horizontal="right" vertical="distributed"/>
      <protection/>
    </xf>
    <xf numFmtId="37" fontId="3" fillId="0" borderId="0" xfId="0" applyNumberFormat="1" applyFont="1" applyBorder="1" applyAlignment="1" applyProtection="1">
      <alignment horizontal="left" vertical="distributed"/>
      <protection/>
    </xf>
    <xf numFmtId="3" fontId="2" fillId="0" borderId="0" xfId="0" applyNumberFormat="1" applyFont="1" applyBorder="1" applyAlignment="1" applyProtection="1">
      <alignment vertical="distributed"/>
      <protection/>
    </xf>
    <xf numFmtId="167" fontId="2" fillId="0" borderId="0" xfId="0" applyNumberFormat="1" applyFont="1" applyBorder="1" applyAlignment="1" applyProtection="1">
      <alignment vertical="distributed"/>
      <protection/>
    </xf>
    <xf numFmtId="170" fontId="2" fillId="0" borderId="0" xfId="0" applyNumberFormat="1" applyFont="1" applyBorder="1" applyAlignment="1" applyProtection="1" quotePrefix="1">
      <alignment vertical="distributed"/>
      <protection/>
    </xf>
    <xf numFmtId="166" fontId="2" fillId="0" borderId="0" xfId="0" applyNumberFormat="1" applyFont="1" applyBorder="1" applyAlignment="1" applyProtection="1">
      <alignment vertical="distributed"/>
      <protection/>
    </xf>
    <xf numFmtId="3" fontId="2" fillId="0" borderId="0" xfId="0" applyNumberFormat="1" applyFont="1" applyFill="1" applyBorder="1" applyAlignment="1" applyProtection="1">
      <alignment vertical="distributed"/>
      <protection/>
    </xf>
    <xf numFmtId="3" fontId="3" fillId="0" borderId="0" xfId="0" applyNumberFormat="1" applyFont="1" applyBorder="1" applyAlignment="1">
      <alignment vertical="distributed"/>
    </xf>
    <xf numFmtId="37" fontId="2" fillId="0" borderId="0" xfId="0" applyNumberFormat="1" applyFont="1" applyBorder="1" applyAlignment="1" applyProtection="1">
      <alignment horizontal="left" vertical="distributed"/>
      <protection/>
    </xf>
    <xf numFmtId="183" fontId="2" fillId="0" borderId="0" xfId="0" applyNumberFormat="1" applyFont="1" applyFill="1" applyBorder="1" applyAlignment="1" applyProtection="1">
      <alignment vertical="distributed"/>
      <protection/>
    </xf>
    <xf numFmtId="172" fontId="2" fillId="0" borderId="0" xfId="0" applyNumberFormat="1" applyFont="1" applyFill="1" applyBorder="1" applyAlignment="1" applyProtection="1" quotePrefix="1">
      <alignment vertical="distributed"/>
      <protection/>
    </xf>
    <xf numFmtId="3" fontId="2" fillId="0" borderId="1" xfId="0" applyNumberFormat="1" applyFont="1" applyBorder="1" applyAlignment="1" applyProtection="1">
      <alignment vertical="distributed"/>
      <protection/>
    </xf>
    <xf numFmtId="167" fontId="2" fillId="0" borderId="1" xfId="0" applyNumberFormat="1" applyFont="1" applyBorder="1" applyAlignment="1" applyProtection="1">
      <alignment vertical="distributed"/>
      <protection/>
    </xf>
    <xf numFmtId="0" fontId="2" fillId="0" borderId="2" xfId="0" applyFont="1" applyBorder="1" applyAlignment="1">
      <alignment vertical="distributed"/>
    </xf>
    <xf numFmtId="37" fontId="2" fillId="0" borderId="3" xfId="0" applyNumberFormat="1" applyFont="1" applyFill="1" applyBorder="1" applyAlignment="1" applyProtection="1">
      <alignment horizontal="right" vertical="distributed"/>
      <protection/>
    </xf>
    <xf numFmtId="3" fontId="2" fillId="0" borderId="4" xfId="0" applyNumberFormat="1" applyFont="1" applyBorder="1" applyAlignment="1" applyProtection="1">
      <alignment vertical="distributed"/>
      <protection/>
    </xf>
    <xf numFmtId="166" fontId="2" fillId="0" borderId="5" xfId="0" applyNumberFormat="1" applyFont="1" applyFill="1" applyBorder="1" applyAlignment="1" applyProtection="1">
      <alignment vertical="distributed"/>
      <protection/>
    </xf>
    <xf numFmtId="183" fontId="2" fillId="0" borderId="5" xfId="0" applyNumberFormat="1" applyFont="1" applyFill="1" applyBorder="1" applyAlignment="1" applyProtection="1">
      <alignment vertical="distributed"/>
      <protection/>
    </xf>
    <xf numFmtId="3" fontId="2" fillId="0" borderId="4" xfId="0" applyNumberFormat="1" applyFont="1" applyBorder="1" applyAlignment="1" applyProtection="1">
      <alignment/>
      <protection/>
    </xf>
    <xf numFmtId="171" fontId="2" fillId="0" borderId="5" xfId="0" applyNumberFormat="1" applyFont="1" applyFill="1" applyBorder="1" applyAlignment="1">
      <alignment/>
    </xf>
    <xf numFmtId="3" fontId="2" fillId="0" borderId="6" xfId="0" applyNumberFormat="1" applyFont="1" applyBorder="1" applyAlignment="1" applyProtection="1">
      <alignment vertical="distributed"/>
      <protection/>
    </xf>
    <xf numFmtId="3" fontId="2" fillId="0" borderId="4" xfId="0" applyNumberFormat="1" applyFont="1" applyBorder="1" applyAlignment="1" applyProtection="1">
      <alignment horizontal="fill"/>
      <protection/>
    </xf>
    <xf numFmtId="166" fontId="2" fillId="0" borderId="5" xfId="0" applyNumberFormat="1" applyFont="1" applyFill="1" applyBorder="1" applyAlignment="1" applyProtection="1">
      <alignment/>
      <protection/>
    </xf>
    <xf numFmtId="166" fontId="2" fillId="0" borderId="5" xfId="0" applyNumberFormat="1" applyFont="1" applyFill="1" applyBorder="1" applyAlignment="1" applyProtection="1">
      <alignment horizontal="fill"/>
      <protection/>
    </xf>
    <xf numFmtId="37" fontId="2" fillId="0" borderId="3" xfId="0" applyNumberFormat="1" applyFont="1" applyBorder="1" applyAlignment="1" applyProtection="1">
      <alignment horizontal="right" vertical="distributed"/>
      <protection/>
    </xf>
    <xf numFmtId="167" fontId="2" fillId="0" borderId="4" xfId="0" applyNumberFormat="1" applyFont="1" applyBorder="1" applyAlignment="1" applyProtection="1">
      <alignment vertical="distributed"/>
      <protection/>
    </xf>
    <xf numFmtId="167" fontId="2" fillId="0" borderId="5" xfId="0" applyNumberFormat="1" applyFont="1" applyBorder="1" applyAlignment="1" applyProtection="1">
      <alignment vertical="distributed"/>
      <protection/>
    </xf>
    <xf numFmtId="172" fontId="2" fillId="0" borderId="5" xfId="0" applyNumberFormat="1" applyFont="1" applyFill="1" applyBorder="1" applyAlignment="1" applyProtection="1" quotePrefix="1">
      <alignment vertical="distributed"/>
      <protection/>
    </xf>
    <xf numFmtId="167" fontId="2" fillId="0" borderId="4" xfId="0" applyNumberFormat="1" applyFont="1" applyBorder="1" applyAlignment="1" applyProtection="1">
      <alignment/>
      <protection/>
    </xf>
    <xf numFmtId="170" fontId="2" fillId="0" borderId="5" xfId="0" applyNumberFormat="1" applyFont="1" applyFill="1" applyBorder="1" applyAlignment="1" applyProtection="1">
      <alignment/>
      <protection/>
    </xf>
    <xf numFmtId="167" fontId="2" fillId="0" borderId="6" xfId="0" applyNumberFormat="1" applyFont="1" applyBorder="1" applyAlignment="1" applyProtection="1">
      <alignment vertical="distributed"/>
      <protection/>
    </xf>
    <xf numFmtId="172" fontId="2" fillId="0" borderId="7" xfId="0" applyNumberFormat="1" applyFont="1" applyFill="1" applyBorder="1" applyAlignment="1" applyProtection="1" quotePrefix="1">
      <alignment vertical="distributed"/>
      <protection/>
    </xf>
    <xf numFmtId="167" fontId="2" fillId="0" borderId="4" xfId="0" applyNumberFormat="1" applyFont="1" applyBorder="1" applyAlignment="1" applyProtection="1">
      <alignment horizontal="fill"/>
      <protection/>
    </xf>
    <xf numFmtId="170" fontId="2" fillId="0" borderId="5" xfId="0" applyNumberFormat="1" applyFont="1" applyFill="1" applyBorder="1" applyAlignment="1" applyProtection="1">
      <alignment horizontal="fill"/>
      <protection/>
    </xf>
    <xf numFmtId="170" fontId="2" fillId="0" borderId="5" xfId="0" applyNumberFormat="1" applyFont="1" applyFill="1" applyBorder="1" applyAlignment="1" applyProtection="1" quotePrefix="1">
      <alignment/>
      <protection/>
    </xf>
    <xf numFmtId="1" fontId="2" fillId="0" borderId="3" xfId="0" applyNumberFormat="1" applyFont="1" applyBorder="1" applyAlignment="1" applyProtection="1">
      <alignment horizontal="right" vertical="distributed"/>
      <protection/>
    </xf>
    <xf numFmtId="167" fontId="2" fillId="0" borderId="5" xfId="0" applyNumberFormat="1" applyFont="1" applyFill="1" applyBorder="1" applyAlignment="1" applyProtection="1">
      <alignment horizontal="fill"/>
      <protection/>
    </xf>
    <xf numFmtId="166" fontId="3" fillId="0" borderId="5" xfId="0" applyNumberFormat="1" applyFont="1" applyBorder="1" applyAlignment="1">
      <alignment vertical="distributed"/>
    </xf>
    <xf numFmtId="172" fontId="2" fillId="0" borderId="5" xfId="0" applyNumberFormat="1" applyFont="1" applyFill="1" applyBorder="1" applyAlignment="1" applyProtection="1">
      <alignment vertical="distributed"/>
      <protection/>
    </xf>
    <xf numFmtId="167" fontId="2" fillId="0" borderId="4" xfId="0" applyNumberFormat="1" applyFont="1" applyBorder="1" applyAlignment="1" applyProtection="1" quotePrefix="1">
      <alignment horizontal="right"/>
      <protection/>
    </xf>
    <xf numFmtId="183" fontId="3" fillId="0" borderId="1" xfId="0" applyNumberFormat="1" applyFont="1" applyFill="1" applyBorder="1" applyAlignment="1" applyProtection="1">
      <alignment vertical="distributed"/>
      <protection/>
    </xf>
    <xf numFmtId="172" fontId="2" fillId="0" borderId="8" xfId="0" applyNumberFormat="1" applyFont="1" applyFill="1" applyBorder="1" applyAlignment="1" applyProtection="1" quotePrefix="1">
      <alignment vertical="distributed"/>
      <protection/>
    </xf>
    <xf numFmtId="183" fontId="2" fillId="0" borderId="9" xfId="0" applyNumberFormat="1" applyFont="1" applyFill="1" applyBorder="1" applyAlignment="1" applyProtection="1">
      <alignment vertical="distributed"/>
      <protection/>
    </xf>
    <xf numFmtId="3" fontId="2" fillId="0" borderId="10" xfId="0" applyNumberFormat="1" applyFont="1" applyBorder="1" applyAlignment="1" applyProtection="1">
      <alignment vertical="distributed"/>
      <protection/>
    </xf>
    <xf numFmtId="183" fontId="2" fillId="0" borderId="8" xfId="0" applyNumberFormat="1" applyFont="1" applyFill="1" applyBorder="1" applyAlignment="1" applyProtection="1">
      <alignment vertical="distributed"/>
      <protection/>
    </xf>
    <xf numFmtId="167" fontId="2" fillId="0" borderId="9" xfId="0" applyNumberFormat="1" applyFont="1" applyBorder="1" applyAlignment="1" applyProtection="1">
      <alignment vertical="distributed"/>
      <protection/>
    </xf>
    <xf numFmtId="167" fontId="2" fillId="0" borderId="10" xfId="0" applyNumberFormat="1" applyFont="1" applyBorder="1" applyAlignment="1" applyProtection="1">
      <alignment vertical="distributed"/>
      <protection/>
    </xf>
    <xf numFmtId="3" fontId="2" fillId="0" borderId="9" xfId="0" applyNumberFormat="1" applyFont="1" applyBorder="1" applyAlignment="1" applyProtection="1">
      <alignment vertical="distributed"/>
      <protection/>
    </xf>
    <xf numFmtId="3" fontId="3" fillId="0" borderId="6" xfId="0" applyNumberFormat="1" applyFont="1" applyBorder="1" applyAlignment="1" applyProtection="1">
      <alignment vertical="distributed"/>
      <protection/>
    </xf>
    <xf numFmtId="183" fontId="3" fillId="0" borderId="7" xfId="0" applyNumberFormat="1" applyFont="1" applyFill="1" applyBorder="1" applyAlignment="1" applyProtection="1">
      <alignment vertical="distributed"/>
      <protection/>
    </xf>
    <xf numFmtId="167" fontId="3" fillId="0" borderId="1" xfId="0" applyNumberFormat="1" applyFont="1" applyBorder="1" applyAlignment="1" applyProtection="1">
      <alignment vertical="distributed"/>
      <protection/>
    </xf>
    <xf numFmtId="170" fontId="3" fillId="0" borderId="1" xfId="0" applyNumberFormat="1" applyFont="1" applyBorder="1" applyAlignment="1" applyProtection="1" quotePrefix="1">
      <alignment horizontal="right" vertical="distributed"/>
      <protection/>
    </xf>
    <xf numFmtId="167" fontId="3" fillId="0" borderId="6" xfId="0" applyNumberFormat="1" applyFont="1" applyBorder="1" applyAlignment="1" applyProtection="1">
      <alignment vertical="distributed"/>
      <protection/>
    </xf>
    <xf numFmtId="170" fontId="3" fillId="0" borderId="7" xfId="0" applyNumberFormat="1" applyFont="1" applyBorder="1" applyAlignment="1" applyProtection="1" quotePrefix="1">
      <alignment horizontal="right" vertical="distributed"/>
      <protection/>
    </xf>
    <xf numFmtId="3" fontId="3" fillId="0" borderId="1" xfId="0" applyNumberFormat="1" applyFont="1" applyBorder="1" applyAlignment="1" applyProtection="1">
      <alignment vertical="distributed"/>
      <protection/>
    </xf>
    <xf numFmtId="172" fontId="3" fillId="0" borderId="7" xfId="0" applyNumberFormat="1" applyFont="1" applyFill="1" applyBorder="1" applyAlignment="1" applyProtection="1" quotePrefix="1">
      <alignment vertical="distributed"/>
      <protection/>
    </xf>
    <xf numFmtId="172" fontId="3" fillId="0" borderId="7" xfId="0" applyNumberFormat="1" applyFont="1" applyFill="1" applyBorder="1" applyAlignment="1" applyProtection="1">
      <alignment vertical="distributed"/>
      <protection/>
    </xf>
    <xf numFmtId="172" fontId="2" fillId="0" borderId="8" xfId="0" applyNumberFormat="1" applyFont="1" applyFill="1" applyBorder="1" applyAlignment="1" applyProtection="1">
      <alignment vertical="distributed"/>
      <protection/>
    </xf>
    <xf numFmtId="3" fontId="3" fillId="0" borderId="6" xfId="0" applyNumberFormat="1" applyFont="1" applyBorder="1" applyAlignment="1">
      <alignment vertical="distributed"/>
    </xf>
    <xf numFmtId="168" fontId="3" fillId="0" borderId="1" xfId="0" applyNumberFormat="1" applyFont="1" applyBorder="1" applyAlignment="1">
      <alignment vertical="distributed"/>
    </xf>
    <xf numFmtId="168" fontId="3" fillId="0" borderId="6" xfId="0" applyNumberFormat="1" applyFont="1" applyBorder="1" applyAlignment="1">
      <alignment horizontal="right" vertical="distributed"/>
    </xf>
    <xf numFmtId="3" fontId="3" fillId="0" borderId="1" xfId="0" applyNumberFormat="1" applyFont="1" applyBorder="1" applyAlignment="1">
      <alignment vertical="distributed"/>
    </xf>
    <xf numFmtId="168" fontId="3" fillId="0" borderId="6" xfId="0" applyNumberFormat="1" applyFont="1" applyBorder="1" applyAlignment="1">
      <alignment vertical="distributed"/>
    </xf>
    <xf numFmtId="0" fontId="3" fillId="0" borderId="1" xfId="0" applyFont="1" applyBorder="1" applyAlignment="1">
      <alignment vertical="distributed"/>
    </xf>
    <xf numFmtId="3" fontId="2" fillId="0" borderId="11" xfId="0" applyNumberFormat="1" applyFont="1" applyBorder="1" applyAlignment="1" applyProtection="1">
      <alignment vertical="distributed"/>
      <protection/>
    </xf>
    <xf numFmtId="167" fontId="2" fillId="0" borderId="12" xfId="0" applyNumberFormat="1" applyFont="1" applyBorder="1" applyAlignment="1" applyProtection="1">
      <alignment vertical="distributed"/>
      <protection/>
    </xf>
    <xf numFmtId="167" fontId="2" fillId="0" borderId="11" xfId="0" applyNumberFormat="1" applyFont="1" applyBorder="1" applyAlignment="1" applyProtection="1">
      <alignment vertical="distributed"/>
      <protection/>
    </xf>
    <xf numFmtId="3" fontId="2" fillId="0" borderId="12" xfId="0" applyNumberFormat="1" applyFont="1" applyBorder="1" applyAlignment="1" applyProtection="1">
      <alignment vertical="distributed"/>
      <protection/>
    </xf>
    <xf numFmtId="170" fontId="2" fillId="0" borderId="0" xfId="0" applyNumberFormat="1" applyFont="1" applyFill="1" applyBorder="1" applyAlignment="1" applyProtection="1" quotePrefix="1">
      <alignment horizontal="right" vertical="distributed"/>
      <protection/>
    </xf>
    <xf numFmtId="183" fontId="2" fillId="0" borderId="13" xfId="0" applyNumberFormat="1" applyFont="1" applyFill="1" applyBorder="1" applyAlignment="1" applyProtection="1">
      <alignment vertical="distributed"/>
      <protection/>
    </xf>
    <xf numFmtId="172" fontId="2" fillId="0" borderId="13" xfId="0" applyNumberFormat="1" applyFont="1" applyFill="1" applyBorder="1" applyAlignment="1" applyProtection="1" quotePrefix="1">
      <alignment vertical="distributed"/>
      <protection/>
    </xf>
    <xf numFmtId="172" fontId="2" fillId="0" borderId="13" xfId="0" applyNumberFormat="1" applyFont="1" applyFill="1" applyBorder="1" applyAlignment="1" applyProtection="1">
      <alignment vertical="distributed"/>
      <protection/>
    </xf>
    <xf numFmtId="183" fontId="2" fillId="0" borderId="14" xfId="0" applyNumberFormat="1" applyFont="1" applyFill="1" applyBorder="1" applyAlignment="1" applyProtection="1">
      <alignment vertical="distributed"/>
      <protection/>
    </xf>
    <xf numFmtId="183" fontId="2" fillId="0" borderId="1" xfId="0" applyNumberFormat="1" applyFont="1" applyFill="1" applyBorder="1" applyAlignment="1" applyProtection="1">
      <alignment vertical="distributed"/>
      <protection/>
    </xf>
    <xf numFmtId="170" fontId="2" fillId="0" borderId="5" xfId="0" applyNumberFormat="1" applyFont="1" applyFill="1" applyBorder="1" applyAlignment="1" applyProtection="1" quotePrefix="1">
      <alignment horizontal="right" vertical="distributed"/>
      <protection/>
    </xf>
    <xf numFmtId="37" fontId="2" fillId="0" borderId="1" xfId="0" applyNumberFormat="1" applyFont="1" applyBorder="1" applyAlignment="1" applyProtection="1">
      <alignment horizontal="left" vertical="center"/>
      <protection/>
    </xf>
    <xf numFmtId="0" fontId="2" fillId="0" borderId="2" xfId="0" applyFont="1" applyBorder="1" applyAlignment="1">
      <alignment vertical="center"/>
    </xf>
    <xf numFmtId="37" fontId="2" fillId="0" borderId="3" xfId="0" applyNumberFormat="1" applyFont="1" applyFill="1" applyBorder="1" applyAlignment="1" applyProtection="1">
      <alignment horizontal="right" vertical="center"/>
      <protection/>
    </xf>
    <xf numFmtId="0" fontId="2" fillId="0" borderId="1" xfId="0" applyFont="1" applyBorder="1" applyAlignment="1">
      <alignment vertical="center"/>
    </xf>
    <xf numFmtId="37" fontId="2" fillId="0" borderId="1" xfId="0" applyNumberFormat="1" applyFont="1" applyBorder="1" applyAlignment="1" applyProtection="1">
      <alignment horizontal="right" vertical="center"/>
      <protection/>
    </xf>
    <xf numFmtId="37" fontId="2" fillId="0" borderId="3" xfId="0" applyNumberFormat="1" applyFont="1" applyBorder="1" applyAlignment="1" applyProtection="1">
      <alignment horizontal="right" vertical="center"/>
      <protection/>
    </xf>
    <xf numFmtId="1" fontId="2" fillId="0" borderId="3" xfId="0" applyNumberFormat="1" applyFont="1" applyBorder="1" applyAlignment="1" applyProtection="1">
      <alignment horizontal="right" vertical="center"/>
      <protection/>
    </xf>
    <xf numFmtId="1" fontId="2" fillId="0" borderId="1" xfId="0" applyNumberFormat="1" applyFont="1" applyBorder="1" applyAlignment="1" applyProtection="1">
      <alignment horizontal="right" vertical="center"/>
      <protection/>
    </xf>
    <xf numFmtId="37" fontId="3" fillId="0" borderId="0" xfId="0" applyNumberFormat="1" applyFont="1" applyBorder="1" applyAlignment="1" applyProtection="1">
      <alignment horizontal="left" vertical="center"/>
      <protection/>
    </xf>
    <xf numFmtId="3" fontId="2" fillId="0" borderId="4" xfId="0" applyNumberFormat="1" applyFont="1" applyBorder="1" applyAlignment="1" applyProtection="1">
      <alignment vertical="center"/>
      <protection/>
    </xf>
    <xf numFmtId="166" fontId="2" fillId="0" borderId="5" xfId="0" applyNumberFormat="1" applyFont="1" applyFill="1" applyBorder="1" applyAlignment="1" applyProtection="1">
      <alignment vertical="center"/>
      <protection/>
    </xf>
    <xf numFmtId="167" fontId="2" fillId="0" borderId="0" xfId="0" applyNumberFormat="1" applyFont="1" applyBorder="1" applyAlignment="1" applyProtection="1">
      <alignment vertical="center"/>
      <protection/>
    </xf>
    <xf numFmtId="170" fontId="2" fillId="0" borderId="0" xfId="0" applyNumberFormat="1" applyFont="1" applyBorder="1" applyAlignment="1" applyProtection="1" quotePrefix="1">
      <alignment vertical="center"/>
      <protection/>
    </xf>
    <xf numFmtId="167" fontId="2" fillId="0" borderId="4" xfId="0" applyNumberFormat="1" applyFont="1" applyBorder="1" applyAlignment="1" applyProtection="1">
      <alignment vertical="center"/>
      <protection/>
    </xf>
    <xf numFmtId="167" fontId="2" fillId="0" borderId="5" xfId="0" applyNumberFormat="1" applyFont="1" applyBorder="1" applyAlignment="1" applyProtection="1">
      <alignment vertical="center"/>
      <protection/>
    </xf>
    <xf numFmtId="3"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3" fontId="3" fillId="0" borderId="6" xfId="0" applyNumberFormat="1" applyFont="1" applyBorder="1" applyAlignment="1" applyProtection="1">
      <alignment vertical="center"/>
      <protection/>
    </xf>
    <xf numFmtId="183" fontId="3" fillId="0" borderId="7" xfId="0" applyNumberFormat="1" applyFont="1" applyFill="1" applyBorder="1" applyAlignment="1" applyProtection="1">
      <alignment vertical="center"/>
      <protection/>
    </xf>
    <xf numFmtId="167" fontId="3" fillId="0" borderId="1" xfId="0" applyNumberFormat="1" applyFont="1" applyBorder="1" applyAlignment="1" applyProtection="1">
      <alignment vertical="center"/>
      <protection/>
    </xf>
    <xf numFmtId="170" fontId="3" fillId="0" borderId="1" xfId="0" applyNumberFormat="1" applyFont="1" applyBorder="1" applyAlignment="1" applyProtection="1" quotePrefix="1">
      <alignment horizontal="right" vertical="center"/>
      <protection/>
    </xf>
    <xf numFmtId="167" fontId="3" fillId="0" borderId="6" xfId="0" applyNumberFormat="1" applyFont="1" applyBorder="1" applyAlignment="1" applyProtection="1">
      <alignment vertical="center"/>
      <protection/>
    </xf>
    <xf numFmtId="170" fontId="3" fillId="0" borderId="7" xfId="0" applyNumberFormat="1" applyFont="1" applyBorder="1" applyAlignment="1" applyProtection="1" quotePrefix="1">
      <alignment horizontal="right" vertical="center"/>
      <protection/>
    </xf>
    <xf numFmtId="3" fontId="3" fillId="0" borderId="1" xfId="0" applyNumberFormat="1" applyFont="1" applyBorder="1" applyAlignment="1" applyProtection="1">
      <alignment vertical="center"/>
      <protection/>
    </xf>
    <xf numFmtId="183" fontId="3" fillId="0" borderId="1" xfId="0" applyNumberFormat="1" applyFont="1" applyFill="1" applyBorder="1" applyAlignment="1" applyProtection="1">
      <alignment vertical="center"/>
      <protection/>
    </xf>
    <xf numFmtId="172" fontId="3" fillId="0" borderId="7" xfId="0" applyNumberFormat="1" applyFont="1" applyFill="1" applyBorder="1" applyAlignment="1" applyProtection="1" quotePrefix="1">
      <alignment vertical="center"/>
      <protection/>
    </xf>
    <xf numFmtId="37" fontId="2" fillId="0" borderId="0" xfId="0" applyNumberFormat="1" applyFont="1" applyBorder="1" applyAlignment="1" applyProtection="1">
      <alignment horizontal="left" vertical="center"/>
      <protection/>
    </xf>
    <xf numFmtId="183" fontId="2" fillId="0" borderId="13" xfId="0" applyNumberFormat="1" applyFont="1" applyFill="1" applyBorder="1" applyAlignment="1" applyProtection="1">
      <alignment vertical="center"/>
      <protection/>
    </xf>
    <xf numFmtId="172" fontId="2" fillId="0" borderId="0" xfId="0" applyNumberFormat="1" applyFont="1" applyFill="1" applyBorder="1" applyAlignment="1" applyProtection="1" quotePrefix="1">
      <alignment vertical="center"/>
      <protection/>
    </xf>
    <xf numFmtId="172" fontId="2" fillId="0" borderId="13" xfId="0" applyNumberFormat="1" applyFont="1" applyFill="1" applyBorder="1" applyAlignment="1" applyProtection="1" quotePrefix="1">
      <alignment vertical="center"/>
      <protection/>
    </xf>
    <xf numFmtId="183" fontId="2" fillId="0" borderId="14" xfId="0" applyNumberFormat="1" applyFont="1" applyFill="1" applyBorder="1" applyAlignment="1" applyProtection="1">
      <alignment vertical="center"/>
      <protection/>
    </xf>
    <xf numFmtId="183" fontId="2" fillId="0" borderId="5" xfId="0" applyNumberFormat="1" applyFont="1" applyFill="1" applyBorder="1" applyAlignment="1" applyProtection="1">
      <alignment vertical="center"/>
      <protection/>
    </xf>
    <xf numFmtId="172" fontId="2" fillId="0" borderId="5" xfId="0" applyNumberFormat="1" applyFont="1" applyFill="1" applyBorder="1" applyAlignment="1" applyProtection="1" quotePrefix="1">
      <alignment vertical="center"/>
      <protection/>
    </xf>
    <xf numFmtId="183" fontId="2" fillId="0" borderId="0" xfId="0" applyNumberFormat="1" applyFont="1" applyFill="1" applyBorder="1" applyAlignment="1" applyProtection="1">
      <alignment vertical="center"/>
      <protection/>
    </xf>
    <xf numFmtId="170" fontId="2" fillId="0" borderId="0" xfId="0" applyNumberFormat="1" applyFont="1" applyFill="1" applyBorder="1" applyAlignment="1" applyProtection="1" quotePrefix="1">
      <alignment vertical="center"/>
      <protection/>
    </xf>
    <xf numFmtId="170" fontId="2" fillId="0" borderId="5" xfId="0" applyNumberFormat="1" applyFont="1" applyFill="1" applyBorder="1" applyAlignment="1" applyProtection="1">
      <alignment vertical="center"/>
      <protection/>
    </xf>
    <xf numFmtId="3" fontId="2" fillId="0" borderId="10" xfId="0" applyNumberFormat="1" applyFont="1" applyBorder="1" applyAlignment="1" applyProtection="1">
      <alignment vertical="center"/>
      <protection/>
    </xf>
    <xf numFmtId="183" fontId="2" fillId="0" borderId="8" xfId="0" applyNumberFormat="1" applyFont="1" applyFill="1" applyBorder="1" applyAlignment="1" applyProtection="1">
      <alignment vertical="center"/>
      <protection/>
    </xf>
    <xf numFmtId="167" fontId="2" fillId="0" borderId="9" xfId="0" applyNumberFormat="1" applyFont="1" applyBorder="1" applyAlignment="1" applyProtection="1">
      <alignment vertical="center"/>
      <protection/>
    </xf>
    <xf numFmtId="172" fontId="2" fillId="0" borderId="8" xfId="0" applyNumberFormat="1" applyFont="1" applyFill="1" applyBorder="1" applyAlignment="1" applyProtection="1" quotePrefix="1">
      <alignment vertical="center"/>
      <protection/>
    </xf>
    <xf numFmtId="167" fontId="2" fillId="0" borderId="10" xfId="0" applyNumberFormat="1" applyFont="1" applyBorder="1" applyAlignment="1" applyProtection="1">
      <alignment vertical="center"/>
      <protection/>
    </xf>
    <xf numFmtId="3" fontId="2" fillId="0" borderId="9" xfId="0" applyNumberFormat="1" applyFont="1" applyBorder="1" applyAlignment="1" applyProtection="1">
      <alignment vertical="center"/>
      <protection/>
    </xf>
    <xf numFmtId="183" fontId="2" fillId="0" borderId="9" xfId="0" applyNumberFormat="1" applyFont="1" applyFill="1" applyBorder="1" applyAlignment="1" applyProtection="1">
      <alignment vertical="center"/>
      <protection/>
    </xf>
    <xf numFmtId="170" fontId="2" fillId="0" borderId="0" xfId="0" applyNumberFormat="1" applyFont="1" applyFill="1" applyBorder="1" applyAlignment="1" applyProtection="1" quotePrefix="1">
      <alignment horizontal="right" vertical="center"/>
      <protection/>
    </xf>
    <xf numFmtId="170" fontId="2" fillId="0" borderId="5" xfId="0" applyNumberFormat="1" applyFont="1" applyFill="1" applyBorder="1" applyAlignment="1" applyProtection="1" quotePrefix="1">
      <alignment vertical="center"/>
      <protection/>
    </xf>
    <xf numFmtId="167" fontId="2" fillId="0" borderId="4" xfId="0" applyNumberFormat="1" applyFont="1" applyBorder="1" applyAlignment="1" applyProtection="1" quotePrefix="1">
      <alignment horizontal="right" vertical="center"/>
      <protection/>
    </xf>
    <xf numFmtId="172" fontId="2" fillId="0" borderId="5" xfId="0" applyNumberFormat="1" applyFont="1" applyFill="1" applyBorder="1" applyAlignment="1" applyProtection="1" quotePrefix="1">
      <alignment horizontal="right" vertical="center"/>
      <protection/>
    </xf>
    <xf numFmtId="3" fontId="2" fillId="0" borderId="4" xfId="0" applyNumberFormat="1" applyFont="1" applyBorder="1" applyAlignment="1" applyProtection="1">
      <alignment horizontal="fill" vertical="center"/>
      <protection/>
    </xf>
    <xf numFmtId="166" fontId="2" fillId="0" borderId="5" xfId="0" applyNumberFormat="1" applyFont="1" applyFill="1" applyBorder="1" applyAlignment="1" applyProtection="1">
      <alignment horizontal="fill" vertical="center"/>
      <protection/>
    </xf>
    <xf numFmtId="167" fontId="2" fillId="0" borderId="0" xfId="0" applyNumberFormat="1" applyFont="1" applyBorder="1" applyAlignment="1" applyProtection="1">
      <alignment horizontal="fill" vertical="center"/>
      <protection/>
    </xf>
    <xf numFmtId="170" fontId="2" fillId="0" borderId="0" xfId="0" applyNumberFormat="1" applyFont="1" applyFill="1" applyBorder="1" applyAlignment="1" applyProtection="1">
      <alignment horizontal="fill" vertical="center"/>
      <protection/>
    </xf>
    <xf numFmtId="167" fontId="2" fillId="0" borderId="4" xfId="0" applyNumberFormat="1" applyFont="1" applyBorder="1" applyAlignment="1" applyProtection="1">
      <alignment horizontal="fill" vertical="center"/>
      <protection/>
    </xf>
    <xf numFmtId="170" fontId="2" fillId="0" borderId="5" xfId="0" applyNumberFormat="1" applyFont="1" applyFill="1" applyBorder="1" applyAlignment="1" applyProtection="1">
      <alignment horizontal="fill" vertical="center"/>
      <protection/>
    </xf>
    <xf numFmtId="3" fontId="2" fillId="0" borderId="0" xfId="0" applyNumberFormat="1" applyFont="1" applyBorder="1" applyAlignment="1" applyProtection="1">
      <alignment horizontal="fill" vertical="center"/>
      <protection/>
    </xf>
    <xf numFmtId="166" fontId="2" fillId="0" borderId="0" xfId="0" applyNumberFormat="1" applyFont="1" applyFill="1" applyBorder="1" applyAlignment="1" applyProtection="1">
      <alignment horizontal="fill" vertical="center"/>
      <protection/>
    </xf>
    <xf numFmtId="171" fontId="2" fillId="0" borderId="5" xfId="0" applyNumberFormat="1" applyFont="1" applyFill="1" applyBorder="1" applyAlignment="1">
      <alignment vertical="center"/>
    </xf>
    <xf numFmtId="171" fontId="2" fillId="0" borderId="0" xfId="0" applyNumberFormat="1" applyFont="1" applyFill="1" applyBorder="1" applyAlignment="1">
      <alignment vertical="center"/>
    </xf>
    <xf numFmtId="3" fontId="2" fillId="0" borderId="5" xfId="0" applyNumberFormat="1" applyFont="1" applyBorder="1" applyAlignment="1" applyProtection="1">
      <alignment vertical="center"/>
      <protection/>
    </xf>
    <xf numFmtId="3" fontId="2" fillId="0" borderId="6" xfId="0" applyNumberFormat="1" applyFont="1" applyBorder="1" applyAlignment="1" applyProtection="1">
      <alignment vertical="center"/>
      <protection/>
    </xf>
    <xf numFmtId="167" fontId="2" fillId="0" borderId="1" xfId="0" applyNumberFormat="1" applyFont="1" applyBorder="1" applyAlignment="1" applyProtection="1">
      <alignment vertical="center"/>
      <protection/>
    </xf>
    <xf numFmtId="172" fontId="2" fillId="0" borderId="7" xfId="0" applyNumberFormat="1" applyFont="1" applyFill="1" applyBorder="1" applyAlignment="1" applyProtection="1" quotePrefix="1">
      <alignment vertical="center"/>
      <protection/>
    </xf>
    <xf numFmtId="167" fontId="2" fillId="0" borderId="6" xfId="0" applyNumberFormat="1" applyFont="1" applyBorder="1" applyAlignment="1" applyProtection="1">
      <alignment vertical="center"/>
      <protection/>
    </xf>
    <xf numFmtId="183" fontId="2" fillId="0" borderId="7" xfId="0" applyNumberFormat="1" applyFont="1" applyFill="1" applyBorder="1" applyAlignment="1" applyProtection="1">
      <alignment vertical="center"/>
      <protection/>
    </xf>
    <xf numFmtId="183" fontId="2" fillId="0" borderId="1" xfId="0" applyNumberFormat="1" applyFont="1" applyFill="1" applyBorder="1" applyAlignment="1" applyProtection="1">
      <alignment vertical="center"/>
      <protection/>
    </xf>
    <xf numFmtId="170" fontId="2" fillId="0" borderId="0" xfId="0" applyNumberFormat="1" applyFont="1" applyFill="1" applyBorder="1" applyAlignment="1" applyProtection="1">
      <alignment vertical="center"/>
      <protection/>
    </xf>
    <xf numFmtId="3" fontId="2" fillId="0" borderId="13" xfId="0" applyNumberFormat="1" applyFont="1" applyBorder="1" applyAlignment="1" applyProtection="1">
      <alignment vertical="center"/>
      <protection/>
    </xf>
    <xf numFmtId="167" fontId="2" fillId="0" borderId="13" xfId="0" applyNumberFormat="1" applyFont="1" applyBorder="1" applyAlignment="1" applyProtection="1">
      <alignment vertical="center"/>
      <protection/>
    </xf>
    <xf numFmtId="0" fontId="2" fillId="0" borderId="5" xfId="0" applyFont="1" applyBorder="1" applyAlignment="1">
      <alignment vertical="distributed"/>
    </xf>
    <xf numFmtId="0" fontId="2" fillId="0" borderId="5" xfId="0" applyFont="1" applyBorder="1" applyAlignment="1">
      <alignment/>
    </xf>
    <xf numFmtId="3" fontId="2" fillId="0" borderId="1" xfId="0" applyNumberFormat="1" applyFont="1" applyBorder="1" applyAlignment="1" applyProtection="1">
      <alignment vertical="center"/>
      <protection/>
    </xf>
    <xf numFmtId="172" fontId="2" fillId="0" borderId="15" xfId="0" applyNumberFormat="1" applyFont="1" applyFill="1" applyBorder="1" applyAlignment="1" applyProtection="1" quotePrefix="1">
      <alignment vertical="center"/>
      <protection/>
    </xf>
    <xf numFmtId="167" fontId="2" fillId="0" borderId="4" xfId="0" applyNumberFormat="1" applyFont="1" applyBorder="1" applyAlignment="1" applyProtection="1">
      <alignment horizontal="right" vertical="center"/>
      <protection/>
    </xf>
    <xf numFmtId="198" fontId="2" fillId="0" borderId="5" xfId="0" applyNumberFormat="1" applyFont="1" applyFill="1" applyBorder="1" applyAlignment="1" applyProtection="1">
      <alignment horizontal="right" vertical="center"/>
      <protection/>
    </xf>
    <xf numFmtId="183" fontId="2" fillId="0" borderId="15" xfId="0" applyNumberFormat="1" applyFont="1" applyFill="1" applyBorder="1" applyAlignment="1" applyProtection="1">
      <alignment vertical="center"/>
      <protection/>
    </xf>
    <xf numFmtId="3" fontId="2" fillId="0" borderId="16" xfId="0" applyNumberFormat="1" applyFont="1" applyBorder="1" applyAlignment="1" applyProtection="1">
      <alignment vertical="center"/>
      <protection/>
    </xf>
    <xf numFmtId="167" fontId="2" fillId="0" borderId="14" xfId="0" applyNumberFormat="1" applyFont="1" applyBorder="1" applyAlignment="1" applyProtection="1">
      <alignment vertical="center"/>
      <protection/>
    </xf>
    <xf numFmtId="172" fontId="2" fillId="0" borderId="14" xfId="0" applyNumberFormat="1" applyFont="1" applyFill="1" applyBorder="1" applyAlignment="1" applyProtection="1" quotePrefix="1">
      <alignment vertical="center"/>
      <protection/>
    </xf>
    <xf numFmtId="167" fontId="2" fillId="0" borderId="16" xfId="0" applyNumberFormat="1" applyFont="1" applyBorder="1" applyAlignment="1" applyProtection="1">
      <alignment vertical="center"/>
      <protection/>
    </xf>
    <xf numFmtId="3" fontId="2" fillId="0" borderId="14" xfId="0" applyNumberFormat="1" applyFont="1" applyBorder="1" applyAlignment="1" applyProtection="1">
      <alignment vertical="center"/>
      <protection/>
    </xf>
    <xf numFmtId="170" fontId="2" fillId="0" borderId="0" xfId="0" applyNumberFormat="1" applyFont="1" applyAlignment="1" applyProtection="1">
      <alignment horizontal="left" vertical="distributed" wrapText="1"/>
      <protection/>
    </xf>
    <xf numFmtId="0" fontId="0" fillId="0" borderId="0" xfId="0" applyAlignment="1">
      <alignment horizontal="left" vertical="distributed" wrapText="1"/>
    </xf>
    <xf numFmtId="37" fontId="2" fillId="0" borderId="17" xfId="0" applyNumberFormat="1" applyFont="1" applyBorder="1" applyAlignment="1" applyProtection="1">
      <alignment horizontal="center" vertical="center"/>
      <protection/>
    </xf>
    <xf numFmtId="37" fontId="2" fillId="0" borderId="18" xfId="0" applyNumberFormat="1" applyFont="1" applyFill="1" applyBorder="1" applyAlignment="1" applyProtection="1">
      <alignment horizontal="right" wrapText="1"/>
      <protection/>
    </xf>
    <xf numFmtId="0" fontId="0" fillId="0" borderId="18" xfId="0" applyBorder="1" applyAlignment="1">
      <alignment horizontal="right" wrapText="1"/>
    </xf>
    <xf numFmtId="0" fontId="0" fillId="0" borderId="19" xfId="0" applyBorder="1" applyAlignment="1">
      <alignment horizontal="right" wrapText="1"/>
    </xf>
    <xf numFmtId="0" fontId="0" fillId="0" borderId="20" xfId="0" applyBorder="1" applyAlignment="1">
      <alignment horizontal="right" wrapText="1"/>
    </xf>
    <xf numFmtId="37" fontId="2" fillId="0" borderId="2" xfId="0" applyNumberFormat="1" applyFont="1" applyBorder="1" applyAlignment="1" applyProtection="1">
      <alignment horizontal="center" vertical="center"/>
      <protection/>
    </xf>
    <xf numFmtId="37" fontId="2" fillId="0" borderId="21" xfId="0" applyNumberFormat="1" applyFont="1" applyBorder="1" applyAlignment="1" applyProtection="1">
      <alignment horizontal="center" vertical="center"/>
      <protection/>
    </xf>
    <xf numFmtId="164" fontId="2" fillId="0" borderId="18" xfId="0" applyNumberFormat="1" applyFont="1" applyBorder="1" applyAlignment="1" applyProtection="1">
      <alignment horizontal="right" wrapText="1"/>
      <protection/>
    </xf>
    <xf numFmtId="0" fontId="0" fillId="0" borderId="16" xfId="0" applyBorder="1" applyAlignment="1">
      <alignment horizontal="right" wrapText="1"/>
    </xf>
    <xf numFmtId="0" fontId="0" fillId="0" borderId="4" xfId="0" applyBorder="1" applyAlignment="1">
      <alignment horizontal="right" wrapText="1"/>
    </xf>
    <xf numFmtId="0" fontId="0" fillId="0" borderId="6" xfId="0" applyBorder="1" applyAlignment="1">
      <alignment horizontal="right" wrapText="1"/>
    </xf>
    <xf numFmtId="49" fontId="2" fillId="0" borderId="14" xfId="0" applyNumberFormat="1" applyFont="1" applyBorder="1" applyAlignment="1" applyProtection="1" quotePrefix="1">
      <alignment horizontal="left" vertical="distributed" wrapText="1"/>
      <protection/>
    </xf>
    <xf numFmtId="0" fontId="0" fillId="0" borderId="14" xfId="0" applyBorder="1" applyAlignment="1">
      <alignment horizontal="left" vertical="distributed" wrapText="1"/>
    </xf>
    <xf numFmtId="37" fontId="2" fillId="0" borderId="3" xfId="0" applyNumberFormat="1" applyFont="1" applyBorder="1" applyAlignment="1" applyProtection="1">
      <alignment horizontal="center" vertical="center"/>
      <protection/>
    </xf>
    <xf numFmtId="0" fontId="2" fillId="0" borderId="13" xfId="0" applyFont="1" applyBorder="1" applyAlignment="1">
      <alignment horizontal="left" wrapText="1"/>
    </xf>
    <xf numFmtId="0" fontId="0" fillId="0" borderId="5" xfId="0" applyBorder="1" applyAlignment="1">
      <alignment horizontal="left" wrapText="1"/>
    </xf>
    <xf numFmtId="0" fontId="0" fillId="0" borderId="7" xfId="0" applyBorder="1" applyAlignment="1">
      <alignment horizontal="left" wrapText="1"/>
    </xf>
    <xf numFmtId="0" fontId="0" fillId="0" borderId="13" xfId="0" applyBorder="1" applyAlignment="1">
      <alignment horizontal="right" wrapText="1"/>
    </xf>
    <xf numFmtId="0" fontId="0" fillId="0" borderId="5" xfId="0" applyBorder="1" applyAlignment="1">
      <alignment horizontal="right" wrapText="1"/>
    </xf>
    <xf numFmtId="0" fontId="0" fillId="0" borderId="7" xfId="0" applyBorder="1" applyAlignment="1">
      <alignment horizontal="right" wrapText="1"/>
    </xf>
    <xf numFmtId="170" fontId="2" fillId="0" borderId="0" xfId="0" applyNumberFormat="1" applyFont="1" applyAlignment="1" applyProtection="1">
      <alignment horizontal="left" vertical="center" wrapText="1"/>
      <protection/>
    </xf>
    <xf numFmtId="0" fontId="0" fillId="0" borderId="0" xfId="0" applyAlignment="1">
      <alignment horizontal="left" vertical="center" wrapText="1"/>
    </xf>
    <xf numFmtId="170" fontId="2" fillId="0" borderId="0" xfId="0" applyNumberFormat="1" applyFont="1" applyAlignment="1" applyProtection="1">
      <alignment horizontal="left" vertical="top" wrapText="1"/>
      <protection/>
    </xf>
    <xf numFmtId="0" fontId="0" fillId="0" borderId="0" xfId="0" applyAlignment="1">
      <alignment horizontal="left" vertical="top" wrapText="1"/>
    </xf>
    <xf numFmtId="37" fontId="2" fillId="0" borderId="17" xfId="0" applyNumberFormat="1" applyFont="1" applyBorder="1" applyAlignment="1" applyProtection="1">
      <alignment horizontal="center" vertical="distributed"/>
      <protection/>
    </xf>
    <xf numFmtId="37" fontId="2" fillId="0" borderId="18" xfId="0" applyNumberFormat="1" applyFont="1" applyBorder="1" applyAlignment="1" applyProtection="1">
      <alignment horizontal="center" vertical="distributed"/>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transitionEvaluation="1">
    <pageSetUpPr fitToPage="1"/>
  </sheetPr>
  <dimension ref="A1:Y113"/>
  <sheetViews>
    <sheetView showGridLines="0" tabSelected="1" zoomScaleSheetLayoutView="100" workbookViewId="0" topLeftCell="A1">
      <selection activeCell="A1" sqref="A1"/>
    </sheetView>
  </sheetViews>
  <sheetFormatPr defaultColWidth="8.625" defaultRowHeight="12" customHeight="1"/>
  <cols>
    <col min="1" max="1" width="32.25390625" style="1" customWidth="1"/>
    <col min="2" max="2" width="5.875" style="1" customWidth="1"/>
    <col min="3" max="3" width="7.875" style="14" bestFit="1" customWidth="1"/>
    <col min="4" max="4" width="5.875" style="1" bestFit="1" customWidth="1"/>
    <col min="5" max="5" width="6.875" style="1" bestFit="1" customWidth="1"/>
    <col min="6" max="6" width="5.875" style="1" bestFit="1" customWidth="1"/>
    <col min="7" max="7" width="6.875" style="1" bestFit="1" customWidth="1"/>
    <col min="8" max="8" width="4.875" style="1" bestFit="1" customWidth="1"/>
    <col min="9" max="9" width="6.875" style="1" bestFit="1" customWidth="1"/>
    <col min="10" max="10" width="4.875" style="1" bestFit="1" customWidth="1"/>
    <col min="11" max="11" width="6.875" style="1" bestFit="1" customWidth="1"/>
    <col min="12" max="12" width="4.875" style="1" bestFit="1" customWidth="1"/>
    <col min="13" max="13" width="6.875" style="1" bestFit="1" customWidth="1"/>
    <col min="14" max="14" width="5.875" style="6" bestFit="1" customWidth="1"/>
    <col min="15" max="15" width="6.875" style="1" bestFit="1" customWidth="1"/>
    <col min="16" max="16" width="4.875" style="1" bestFit="1" customWidth="1"/>
    <col min="17" max="17" width="6.875" style="1" bestFit="1" customWidth="1"/>
    <col min="18" max="18" width="5.875" style="1" customWidth="1"/>
    <col min="19" max="19" width="6.875" style="1" bestFit="1" customWidth="1"/>
    <col min="20" max="20" width="3.875" style="1" bestFit="1" customWidth="1"/>
    <col min="21" max="21" width="6.875" style="1" bestFit="1" customWidth="1"/>
    <col min="22" max="22" width="4.875" style="1" bestFit="1" customWidth="1"/>
    <col min="23" max="23" width="6.875" style="1" bestFit="1" customWidth="1"/>
    <col min="24" max="24" width="5.875" style="1" bestFit="1" customWidth="1"/>
    <col min="25" max="25" width="6.875" style="1" bestFit="1" customWidth="1"/>
    <col min="27" max="40" width="8.625" style="1" customWidth="1"/>
    <col min="41" max="16384" width="9.625" style="1" customWidth="1"/>
  </cols>
  <sheetData>
    <row r="1" spans="1:25" ht="12" customHeight="1">
      <c r="A1" s="23" t="s">
        <v>71</v>
      </c>
      <c r="B1" s="24"/>
      <c r="C1" s="25"/>
      <c r="D1" s="24"/>
      <c r="E1" s="24"/>
      <c r="F1" s="24"/>
      <c r="G1" s="24"/>
      <c r="H1" s="24"/>
      <c r="I1" s="24"/>
      <c r="J1" s="24"/>
      <c r="K1" s="24"/>
      <c r="L1" s="24"/>
      <c r="M1" s="24"/>
      <c r="N1" s="26"/>
      <c r="O1" s="24"/>
      <c r="P1" s="24"/>
      <c r="Q1" s="24"/>
      <c r="R1" s="22"/>
      <c r="S1" s="22"/>
      <c r="T1" s="22"/>
      <c r="U1" s="22"/>
      <c r="V1" s="22"/>
      <c r="W1" s="22"/>
      <c r="X1" s="22"/>
      <c r="Y1" s="22"/>
    </row>
    <row r="2" spans="1:25" s="27" customFormat="1" ht="12" customHeight="1">
      <c r="A2" s="201" t="s">
        <v>15</v>
      </c>
      <c r="B2" s="187" t="s">
        <v>29</v>
      </c>
      <c r="C2" s="187"/>
      <c r="D2" s="187"/>
      <c r="E2" s="187"/>
      <c r="F2" s="187"/>
      <c r="G2" s="187"/>
      <c r="H2" s="192" t="s">
        <v>68</v>
      </c>
      <c r="I2" s="193"/>
      <c r="J2" s="193"/>
      <c r="K2" s="193"/>
      <c r="L2" s="193"/>
      <c r="M2" s="200"/>
      <c r="N2" s="187" t="s">
        <v>30</v>
      </c>
      <c r="O2" s="187"/>
      <c r="P2" s="187"/>
      <c r="Q2" s="187"/>
      <c r="R2" s="187"/>
      <c r="S2" s="187"/>
      <c r="T2" s="187"/>
      <c r="U2" s="187"/>
      <c r="V2" s="187"/>
      <c r="W2" s="187"/>
      <c r="X2" s="194" t="s">
        <v>38</v>
      </c>
      <c r="Y2" s="195"/>
    </row>
    <row r="3" spans="1:25" ht="12" customHeight="1">
      <c r="A3" s="202"/>
      <c r="B3" s="188" t="s">
        <v>31</v>
      </c>
      <c r="C3" s="189"/>
      <c r="D3" s="188" t="s">
        <v>0</v>
      </c>
      <c r="E3" s="189"/>
      <c r="F3" s="188" t="s">
        <v>32</v>
      </c>
      <c r="G3" s="189"/>
      <c r="H3" s="195" t="s">
        <v>34</v>
      </c>
      <c r="I3" s="204"/>
      <c r="J3" s="195" t="s">
        <v>35</v>
      </c>
      <c r="K3" s="204"/>
      <c r="L3" s="195" t="s">
        <v>72</v>
      </c>
      <c r="M3" s="204"/>
      <c r="N3" s="188" t="s">
        <v>31</v>
      </c>
      <c r="O3" s="189"/>
      <c r="P3" s="188" t="s">
        <v>33</v>
      </c>
      <c r="Q3" s="189"/>
      <c r="R3" s="192" t="s">
        <v>34</v>
      </c>
      <c r="S3" s="193"/>
      <c r="T3" s="192" t="s">
        <v>35</v>
      </c>
      <c r="U3" s="193"/>
      <c r="V3" s="193"/>
      <c r="W3" s="200"/>
      <c r="X3" s="190"/>
      <c r="Y3" s="196"/>
    </row>
    <row r="4" spans="1:25" ht="12" customHeight="1">
      <c r="A4" s="202"/>
      <c r="B4" s="190"/>
      <c r="C4" s="190"/>
      <c r="D4" s="190"/>
      <c r="E4" s="190"/>
      <c r="F4" s="190"/>
      <c r="G4" s="190"/>
      <c r="H4" s="196"/>
      <c r="I4" s="205"/>
      <c r="J4" s="196"/>
      <c r="K4" s="205"/>
      <c r="L4" s="196"/>
      <c r="M4" s="205"/>
      <c r="N4" s="190"/>
      <c r="O4" s="190"/>
      <c r="P4" s="190"/>
      <c r="Q4" s="190"/>
      <c r="R4" s="188" t="s">
        <v>31</v>
      </c>
      <c r="S4" s="189"/>
      <c r="T4" s="188" t="s">
        <v>31</v>
      </c>
      <c r="U4" s="189"/>
      <c r="V4" s="188" t="s">
        <v>37</v>
      </c>
      <c r="W4" s="189"/>
      <c r="X4" s="190"/>
      <c r="Y4" s="196"/>
    </row>
    <row r="5" spans="1:25" ht="14.25" customHeight="1">
      <c r="A5" s="203"/>
      <c r="B5" s="191"/>
      <c r="C5" s="191"/>
      <c r="D5" s="191"/>
      <c r="E5" s="191"/>
      <c r="F5" s="191"/>
      <c r="G5" s="191"/>
      <c r="H5" s="197"/>
      <c r="I5" s="206"/>
      <c r="J5" s="197"/>
      <c r="K5" s="206"/>
      <c r="L5" s="197"/>
      <c r="M5" s="206"/>
      <c r="N5" s="191"/>
      <c r="O5" s="191"/>
      <c r="P5" s="191"/>
      <c r="Q5" s="191"/>
      <c r="R5" s="191"/>
      <c r="S5" s="191"/>
      <c r="T5" s="191"/>
      <c r="U5" s="191"/>
      <c r="V5" s="191"/>
      <c r="W5" s="191"/>
      <c r="X5" s="191"/>
      <c r="Y5" s="197"/>
    </row>
    <row r="6" spans="1:25" s="27" customFormat="1" ht="12" customHeight="1">
      <c r="A6" s="106">
        <v>1</v>
      </c>
      <c r="B6" s="107"/>
      <c r="C6" s="108" t="s">
        <v>1</v>
      </c>
      <c r="D6" s="109"/>
      <c r="E6" s="110" t="s">
        <v>2</v>
      </c>
      <c r="F6" s="107"/>
      <c r="G6" s="111" t="s">
        <v>3</v>
      </c>
      <c r="H6" s="110"/>
      <c r="I6" s="111">
        <v>5</v>
      </c>
      <c r="J6" s="110"/>
      <c r="K6" s="111">
        <v>6</v>
      </c>
      <c r="L6" s="110"/>
      <c r="M6" s="111">
        <v>7</v>
      </c>
      <c r="N6" s="109"/>
      <c r="O6" s="110">
        <v>8</v>
      </c>
      <c r="P6" s="107"/>
      <c r="Q6" s="112">
        <v>9</v>
      </c>
      <c r="R6" s="110"/>
      <c r="S6" s="111">
        <v>10</v>
      </c>
      <c r="T6" s="110"/>
      <c r="U6" s="113">
        <v>11</v>
      </c>
      <c r="V6" s="107"/>
      <c r="W6" s="112">
        <v>12</v>
      </c>
      <c r="X6" s="109"/>
      <c r="Y6" s="113">
        <v>13</v>
      </c>
    </row>
    <row r="7" spans="1:25" s="27" customFormat="1" ht="12" customHeight="1">
      <c r="A7" s="114" t="s">
        <v>55</v>
      </c>
      <c r="B7" s="115"/>
      <c r="C7" s="116"/>
      <c r="D7" s="117"/>
      <c r="E7" s="118"/>
      <c r="F7" s="119"/>
      <c r="G7" s="120"/>
      <c r="H7" s="117"/>
      <c r="I7" s="172"/>
      <c r="J7" s="117"/>
      <c r="K7" s="120"/>
      <c r="L7" s="117"/>
      <c r="M7" s="120"/>
      <c r="N7" s="121"/>
      <c r="O7" s="122"/>
      <c r="P7" s="119"/>
      <c r="Q7" s="120"/>
      <c r="R7" s="121"/>
      <c r="S7" s="171"/>
      <c r="T7" s="121"/>
      <c r="U7" s="121"/>
      <c r="V7" s="119"/>
      <c r="W7" s="120"/>
      <c r="X7" s="121"/>
      <c r="Y7" s="18"/>
    </row>
    <row r="8" spans="1:25" ht="12" customHeight="1">
      <c r="A8" s="114" t="s">
        <v>24</v>
      </c>
      <c r="B8" s="123">
        <v>2752</v>
      </c>
      <c r="C8" s="124">
        <v>109.1871266796961</v>
      </c>
      <c r="D8" s="125">
        <v>100</v>
      </c>
      <c r="E8" s="126" t="s">
        <v>17</v>
      </c>
      <c r="F8" s="127">
        <v>100</v>
      </c>
      <c r="G8" s="128" t="s">
        <v>17</v>
      </c>
      <c r="H8" s="127">
        <v>46.5843023255814</v>
      </c>
      <c r="I8" s="131">
        <v>1.6655501475206973</v>
      </c>
      <c r="J8" s="127">
        <v>9.12063953488372</v>
      </c>
      <c r="K8" s="131">
        <v>0.9656539876987378</v>
      </c>
      <c r="L8" s="127">
        <v>44.29505813953488</v>
      </c>
      <c r="M8" s="131">
        <v>1.281980792598231</v>
      </c>
      <c r="N8" s="129">
        <v>1533</v>
      </c>
      <c r="O8" s="130">
        <v>68.3055091189576</v>
      </c>
      <c r="P8" s="127">
        <v>55.70494186046512</v>
      </c>
      <c r="Q8" s="131">
        <v>1.6585476890823698</v>
      </c>
      <c r="R8" s="129">
        <v>1282</v>
      </c>
      <c r="S8" s="124">
        <v>62.505036725051205</v>
      </c>
      <c r="T8" s="129">
        <v>251</v>
      </c>
      <c r="U8" s="130">
        <v>27.85835573037289</v>
      </c>
      <c r="V8" s="127">
        <v>16.373124592302673</v>
      </c>
      <c r="W8" s="131">
        <v>1.6629075957098298</v>
      </c>
      <c r="X8" s="129">
        <v>1219</v>
      </c>
      <c r="Y8" s="130">
        <v>47.12805269688108</v>
      </c>
    </row>
    <row r="9" spans="1:25" s="27" customFormat="1" ht="12" customHeight="1">
      <c r="A9" s="132" t="s">
        <v>20</v>
      </c>
      <c r="B9" s="115">
        <v>1327</v>
      </c>
      <c r="C9" s="133">
        <v>75.95383426449023</v>
      </c>
      <c r="D9" s="117">
        <v>48.219476744186046</v>
      </c>
      <c r="E9" s="134">
        <v>2.0621380035580263</v>
      </c>
      <c r="F9" s="119">
        <v>48.219476744186046</v>
      </c>
      <c r="G9" s="135">
        <v>2.0621380035580263</v>
      </c>
      <c r="H9" s="119">
        <v>48.60587792012057</v>
      </c>
      <c r="I9" s="135">
        <v>2.364922897776913</v>
      </c>
      <c r="J9" s="119">
        <v>8.967596081386587</v>
      </c>
      <c r="K9" s="135">
        <v>1.3519227907182452</v>
      </c>
      <c r="L9" s="119">
        <v>42.351168048229084</v>
      </c>
      <c r="M9" s="135">
        <v>2.337996286184059</v>
      </c>
      <c r="N9" s="121">
        <v>764</v>
      </c>
      <c r="O9" s="133">
        <v>47.446451163390506</v>
      </c>
      <c r="P9" s="119">
        <v>57.573474001507165</v>
      </c>
      <c r="Q9" s="135">
        <v>2.3385454683636264</v>
      </c>
      <c r="R9" s="121">
        <v>645</v>
      </c>
      <c r="S9" s="133">
        <v>43.623184202898344</v>
      </c>
      <c r="T9" s="121">
        <v>119</v>
      </c>
      <c r="U9" s="133">
        <v>18.790844792078932</v>
      </c>
      <c r="V9" s="119">
        <v>15.575916230366493</v>
      </c>
      <c r="W9" s="135">
        <v>2.261333549541017</v>
      </c>
      <c r="X9" s="121">
        <v>562</v>
      </c>
      <c r="Y9" s="136">
        <v>40.738127006527925</v>
      </c>
    </row>
    <row r="10" spans="1:25" ht="12" customHeight="1">
      <c r="A10" s="132" t="s">
        <v>21</v>
      </c>
      <c r="B10" s="115">
        <v>1425</v>
      </c>
      <c r="C10" s="137">
        <v>78.42826504055557</v>
      </c>
      <c r="D10" s="117">
        <v>51.78052325581395</v>
      </c>
      <c r="E10" s="134">
        <v>2.0621380035580263</v>
      </c>
      <c r="F10" s="119">
        <v>51.78052325581395</v>
      </c>
      <c r="G10" s="138">
        <v>2.0621380035580263</v>
      </c>
      <c r="H10" s="119">
        <v>44.631578947368425</v>
      </c>
      <c r="I10" s="138">
        <v>2.1964601368385903</v>
      </c>
      <c r="J10" s="119">
        <v>9.263157894736842</v>
      </c>
      <c r="K10" s="138">
        <v>1.2809804283258206</v>
      </c>
      <c r="L10" s="119">
        <v>46.10526315789474</v>
      </c>
      <c r="M10" s="138">
        <v>2.202518480533789</v>
      </c>
      <c r="N10" s="121">
        <v>768</v>
      </c>
      <c r="O10" s="137">
        <v>46.02490039098401</v>
      </c>
      <c r="P10" s="119">
        <v>53.89473684210526</v>
      </c>
      <c r="Q10" s="138">
        <v>2.2025184805337887</v>
      </c>
      <c r="R10" s="121">
        <v>636</v>
      </c>
      <c r="S10" s="137">
        <v>41.91434866486655</v>
      </c>
      <c r="T10" s="121">
        <v>132</v>
      </c>
      <c r="U10" s="137">
        <v>19.148990991694575</v>
      </c>
      <c r="V10" s="119">
        <v>17.1875</v>
      </c>
      <c r="W10" s="138">
        <v>2.270660767137469</v>
      </c>
      <c r="X10" s="121">
        <v>657</v>
      </c>
      <c r="Y10" s="139">
        <v>42.595690873608326</v>
      </c>
    </row>
    <row r="11" spans="1:25" ht="12" customHeight="1">
      <c r="A11" s="18"/>
      <c r="B11" s="115"/>
      <c r="C11" s="116"/>
      <c r="D11" s="117"/>
      <c r="E11" s="140"/>
      <c r="F11" s="119"/>
      <c r="G11" s="141"/>
      <c r="H11" s="119"/>
      <c r="I11" s="138"/>
      <c r="K11" s="138"/>
      <c r="L11" s="170"/>
      <c r="M11" s="141"/>
      <c r="N11" s="121"/>
      <c r="O11" s="116"/>
      <c r="P11" s="119"/>
      <c r="Q11" s="138"/>
      <c r="R11" s="121"/>
      <c r="S11" s="137"/>
      <c r="T11" s="121"/>
      <c r="U11" s="137"/>
      <c r="V11" s="119"/>
      <c r="W11" s="138"/>
      <c r="X11" s="121"/>
      <c r="Y11" s="139"/>
    </row>
    <row r="12" spans="1:25" ht="12" customHeight="1">
      <c r="A12" s="132" t="s">
        <v>62</v>
      </c>
      <c r="B12" s="115">
        <v>1854.30935</v>
      </c>
      <c r="C12" s="137">
        <v>90.12817220681758</v>
      </c>
      <c r="D12" s="117">
        <v>67.3804269622093</v>
      </c>
      <c r="E12" s="134">
        <v>1.9347696999927109</v>
      </c>
      <c r="F12" s="119">
        <v>67.3804269622093</v>
      </c>
      <c r="G12" s="138">
        <v>1.9347696999927109</v>
      </c>
      <c r="H12" s="119">
        <v>50.00478641818854</v>
      </c>
      <c r="I12" s="138">
        <v>2.033792239840328</v>
      </c>
      <c r="J12" s="119">
        <v>8.498860236022646</v>
      </c>
      <c r="K12" s="138">
        <v>1.1394702149601224</v>
      </c>
      <c r="L12" s="119">
        <v>41.496353345788826</v>
      </c>
      <c r="M12" s="138">
        <v>1.5491253956864464</v>
      </c>
      <c r="N12" s="121">
        <v>1084.83859</v>
      </c>
      <c r="O12" s="137">
        <v>57.527861057563655</v>
      </c>
      <c r="P12" s="119">
        <v>58.50364665421118</v>
      </c>
      <c r="Q12" s="138">
        <v>2.0041629016198357</v>
      </c>
      <c r="R12" s="121">
        <v>927.2434300000001</v>
      </c>
      <c r="S12" s="137">
        <v>53.207390061760684</v>
      </c>
      <c r="T12" s="121">
        <v>157.59516</v>
      </c>
      <c r="U12" s="137">
        <v>22.079792472048126</v>
      </c>
      <c r="V12" s="119">
        <v>14.52706065701442</v>
      </c>
      <c r="W12" s="138">
        <v>1.8824398491523429</v>
      </c>
      <c r="X12" s="121">
        <v>769.47076</v>
      </c>
      <c r="Y12" s="139">
        <v>37.484812068697174</v>
      </c>
    </row>
    <row r="13" spans="1:25" ht="12.75" customHeight="1">
      <c r="A13" s="132" t="s">
        <v>63</v>
      </c>
      <c r="B13" s="115">
        <v>397.72884999999997</v>
      </c>
      <c r="C13" s="137">
        <v>49.739805372653706</v>
      </c>
      <c r="D13" s="117">
        <v>14.452356468023256</v>
      </c>
      <c r="E13" s="134">
        <v>1.7392157132319885</v>
      </c>
      <c r="F13" s="119">
        <v>14.452356468023256</v>
      </c>
      <c r="G13" s="138">
        <v>1.7392157132319885</v>
      </c>
      <c r="H13" s="119">
        <v>35.959470591585195</v>
      </c>
      <c r="I13" s="138">
        <v>4.472646555045415</v>
      </c>
      <c r="J13" s="119">
        <v>11.383272800049584</v>
      </c>
      <c r="K13" s="138">
        <v>2.9602057905628927</v>
      </c>
      <c r="L13" s="119">
        <v>52.75725912264097</v>
      </c>
      <c r="M13" s="138">
        <v>4.653065157100087</v>
      </c>
      <c r="N13" s="121">
        <v>187.89802</v>
      </c>
      <c r="O13" s="137">
        <v>25.37432764717308</v>
      </c>
      <c r="P13" s="119">
        <v>47.24274339163478</v>
      </c>
      <c r="Q13" s="138">
        <v>4.6530651700424075</v>
      </c>
      <c r="R13" s="121">
        <v>142.62346</v>
      </c>
      <c r="S13" s="137">
        <v>22.12899670448938</v>
      </c>
      <c r="T13" s="121">
        <v>45.27456</v>
      </c>
      <c r="U13" s="137">
        <v>12.49456230312762</v>
      </c>
      <c r="V13" s="119">
        <v>24.095283175416114</v>
      </c>
      <c r="W13" s="138">
        <v>5.799136396368668</v>
      </c>
      <c r="X13" s="121">
        <v>209.83084</v>
      </c>
      <c r="Y13" s="139">
        <v>26.801439812187684</v>
      </c>
    </row>
    <row r="14" spans="1:25" ht="12" customHeight="1" thickBot="1">
      <c r="A14" s="132" t="s">
        <v>64</v>
      </c>
      <c r="B14" s="142">
        <v>286.15906</v>
      </c>
      <c r="C14" s="143">
        <v>55.6625543626282</v>
      </c>
      <c r="D14" s="144">
        <v>10.398221656976744</v>
      </c>
      <c r="E14" s="145">
        <v>1.959991386443878</v>
      </c>
      <c r="F14" s="146">
        <v>10.398221656976744</v>
      </c>
      <c r="G14" s="145">
        <v>1.959991386443878</v>
      </c>
      <c r="H14" s="146">
        <v>45.25355583709284</v>
      </c>
      <c r="I14" s="145">
        <v>5.469209869533808</v>
      </c>
      <c r="J14" s="146">
        <v>8.200690902465224</v>
      </c>
      <c r="K14" s="145">
        <v>3.014846488155388</v>
      </c>
      <c r="L14" s="146">
        <v>46.54575326044194</v>
      </c>
      <c r="M14" s="145">
        <v>5.480894140512401</v>
      </c>
      <c r="N14" s="147">
        <v>152.96417000000002</v>
      </c>
      <c r="O14" s="143">
        <v>22.917069709938175</v>
      </c>
      <c r="P14" s="146">
        <v>53.454246739558066</v>
      </c>
      <c r="Q14" s="145">
        <v>5.480894140512401</v>
      </c>
      <c r="R14" s="147">
        <v>129.49715</v>
      </c>
      <c r="S14" s="143">
        <v>21.096164392562095</v>
      </c>
      <c r="T14" s="147">
        <v>23.46702</v>
      </c>
      <c r="U14" s="143">
        <v>9.000050291809323</v>
      </c>
      <c r="V14" s="146">
        <v>15.341514290568828</v>
      </c>
      <c r="W14" s="145">
        <v>5.416247867475598</v>
      </c>
      <c r="X14" s="147">
        <v>133.19489000000002</v>
      </c>
      <c r="Y14" s="148">
        <v>21.393617764421755</v>
      </c>
    </row>
    <row r="15" spans="1:25" ht="12" customHeight="1" thickTop="1">
      <c r="A15" s="132"/>
      <c r="B15" s="115"/>
      <c r="C15" s="137"/>
      <c r="D15" s="117"/>
      <c r="E15" s="134"/>
      <c r="F15" s="119"/>
      <c r="G15" s="138"/>
      <c r="H15" s="119"/>
      <c r="I15" s="138"/>
      <c r="K15" s="174"/>
      <c r="L15" s="134"/>
      <c r="M15" s="138"/>
      <c r="N15" s="121"/>
      <c r="O15" s="137"/>
      <c r="P15" s="119"/>
      <c r="Q15" s="138"/>
      <c r="R15" s="121"/>
      <c r="S15" s="137"/>
      <c r="T15" s="121"/>
      <c r="U15" s="137"/>
      <c r="V15" s="119"/>
      <c r="W15" s="138"/>
      <c r="X15" s="121"/>
      <c r="Y15" s="139"/>
    </row>
    <row r="16" spans="1:25" s="27" customFormat="1" ht="12" customHeight="1">
      <c r="A16" s="132" t="s">
        <v>27</v>
      </c>
      <c r="B16" s="115">
        <v>1835</v>
      </c>
      <c r="C16" s="137">
        <v>60.93381942809637</v>
      </c>
      <c r="D16" s="117">
        <v>100</v>
      </c>
      <c r="E16" s="149" t="s">
        <v>17</v>
      </c>
      <c r="F16" s="119">
        <v>66.67877906976744</v>
      </c>
      <c r="G16" s="138">
        <v>1.3116615343057767</v>
      </c>
      <c r="H16" s="119">
        <v>38.80108991825613</v>
      </c>
      <c r="I16" s="138">
        <v>1.992523488526575</v>
      </c>
      <c r="J16" s="119">
        <v>5.940054495912807</v>
      </c>
      <c r="K16" s="138">
        <v>0.9709123330920147</v>
      </c>
      <c r="L16" s="119">
        <v>55.20435967302453</v>
      </c>
      <c r="M16" s="138">
        <v>1.5716931524891804</v>
      </c>
      <c r="N16" s="121">
        <v>821</v>
      </c>
      <c r="O16" s="137">
        <v>50.08036884848194</v>
      </c>
      <c r="P16" s="119">
        <v>44.84114441416894</v>
      </c>
      <c r="Q16" s="138">
        <v>2.033553538561365</v>
      </c>
      <c r="R16" s="121">
        <v>712</v>
      </c>
      <c r="S16" s="137">
        <v>46.65088312133008</v>
      </c>
      <c r="T16" s="121">
        <v>109</v>
      </c>
      <c r="U16" s="137">
        <v>18.365018486241716</v>
      </c>
      <c r="V16" s="119">
        <v>13.276492082825822</v>
      </c>
      <c r="W16" s="138">
        <v>2.083718205157499</v>
      </c>
      <c r="X16" s="121">
        <v>1013</v>
      </c>
      <c r="Y16" s="139">
        <v>42.983641993204806</v>
      </c>
    </row>
    <row r="17" spans="1:25" s="27" customFormat="1" ht="12" customHeight="1">
      <c r="A17" s="132" t="s">
        <v>13</v>
      </c>
      <c r="B17" s="115">
        <v>815</v>
      </c>
      <c r="C17" s="137">
        <v>40.73667285363251</v>
      </c>
      <c r="D17" s="117">
        <v>44.4141689373297</v>
      </c>
      <c r="E17" s="134">
        <v>1.693232174336792</v>
      </c>
      <c r="F17" s="119">
        <v>29.614825581395348</v>
      </c>
      <c r="G17" s="138">
        <v>1.2704649709078164</v>
      </c>
      <c r="H17" s="119">
        <v>35.85092024539877</v>
      </c>
      <c r="I17" s="138">
        <v>2.895462141095782</v>
      </c>
      <c r="J17" s="119">
        <v>6.625766871165645</v>
      </c>
      <c r="K17" s="138">
        <v>1.5017724090282158</v>
      </c>
      <c r="L17" s="119">
        <v>57.423312883435585</v>
      </c>
      <c r="M17" s="138">
        <v>2.9854003316250672</v>
      </c>
      <c r="N17" s="121">
        <v>347</v>
      </c>
      <c r="O17" s="137">
        <v>32.048149899799206</v>
      </c>
      <c r="P17" s="119">
        <v>42.576687116564415</v>
      </c>
      <c r="Q17" s="138">
        <v>2.985400331625067</v>
      </c>
      <c r="R17" s="121">
        <v>293</v>
      </c>
      <c r="S17" s="137">
        <v>29.45769563289023</v>
      </c>
      <c r="T17" s="121">
        <v>54</v>
      </c>
      <c r="U17" s="137">
        <v>12.662570355184606</v>
      </c>
      <c r="V17" s="119">
        <v>15.561959654178676</v>
      </c>
      <c r="W17" s="138">
        <v>3.354191111996662</v>
      </c>
      <c r="X17" s="121">
        <v>468</v>
      </c>
      <c r="Y17" s="139">
        <v>37.1943440861645</v>
      </c>
    </row>
    <row r="18" spans="1:25" ht="12" customHeight="1">
      <c r="A18" s="132" t="s">
        <v>14</v>
      </c>
      <c r="B18" s="115">
        <v>1020</v>
      </c>
      <c r="C18" s="137">
        <v>45.28385536972585</v>
      </c>
      <c r="D18" s="117">
        <v>55.5858310626703</v>
      </c>
      <c r="E18" s="134">
        <v>1.693232174336792</v>
      </c>
      <c r="F18" s="119">
        <v>37.06395348837209</v>
      </c>
      <c r="G18" s="138">
        <v>1.3439809416316586</v>
      </c>
      <c r="H18" s="119">
        <v>41.07647058823529</v>
      </c>
      <c r="I18" s="138">
        <v>2.569327193677396</v>
      </c>
      <c r="J18" s="119">
        <v>5.392156862745098</v>
      </c>
      <c r="K18" s="138">
        <v>1.1795688809676472</v>
      </c>
      <c r="L18" s="119">
        <v>53.431372549019606</v>
      </c>
      <c r="M18" s="138">
        <v>2.605093775083768</v>
      </c>
      <c r="N18" s="121">
        <v>475</v>
      </c>
      <c r="O18" s="137">
        <v>36.25542200830105</v>
      </c>
      <c r="P18" s="119">
        <v>46.568627450980394</v>
      </c>
      <c r="Q18" s="138">
        <v>2.605093775083768</v>
      </c>
      <c r="R18" s="121">
        <v>420</v>
      </c>
      <c r="S18" s="137">
        <v>34.10236941914741</v>
      </c>
      <c r="T18" s="121">
        <v>55</v>
      </c>
      <c r="U18" s="137">
        <v>12.365930009505957</v>
      </c>
      <c r="V18" s="119">
        <v>11.578947368421053</v>
      </c>
      <c r="W18" s="138">
        <v>2.4487482483242515</v>
      </c>
      <c r="X18" s="121">
        <v>545</v>
      </c>
      <c r="Y18" s="139">
        <v>38.819868946198156</v>
      </c>
    </row>
    <row r="19" spans="1:25" ht="12" customHeight="1">
      <c r="A19" s="18"/>
      <c r="B19" s="115"/>
      <c r="C19" s="116"/>
      <c r="D19" s="117"/>
      <c r="E19" s="140"/>
      <c r="F19" s="119"/>
      <c r="G19" s="150"/>
      <c r="H19" s="119"/>
      <c r="I19" s="138"/>
      <c r="K19" s="174"/>
      <c r="L19" s="140"/>
      <c r="M19" s="150"/>
      <c r="N19" s="121"/>
      <c r="O19" s="116"/>
      <c r="P19" s="119"/>
      <c r="Q19" s="138"/>
      <c r="R19" s="121"/>
      <c r="S19" s="116"/>
      <c r="T19" s="121"/>
      <c r="U19" s="116"/>
      <c r="V19" s="119"/>
      <c r="W19" s="138"/>
      <c r="X19" s="121"/>
      <c r="Y19" s="20"/>
    </row>
    <row r="20" spans="1:25" ht="12" customHeight="1">
      <c r="A20" s="132" t="s">
        <v>9</v>
      </c>
      <c r="B20" s="115">
        <v>618</v>
      </c>
      <c r="C20" s="137">
        <v>35.980021002198846</v>
      </c>
      <c r="D20" s="117">
        <v>33.678474114441414</v>
      </c>
      <c r="E20" s="134">
        <v>1.6105608897220296</v>
      </c>
      <c r="F20" s="119">
        <v>22.456395348837212</v>
      </c>
      <c r="G20" s="138">
        <v>1.1612093540353157</v>
      </c>
      <c r="H20" s="119">
        <v>51.94174757281553</v>
      </c>
      <c r="I20" s="138">
        <v>3.520267822032861</v>
      </c>
      <c r="J20" s="119">
        <v>9.223300970873787</v>
      </c>
      <c r="K20" s="138">
        <v>2.0480314517188183</v>
      </c>
      <c r="L20" s="119">
        <v>38.83495145631068</v>
      </c>
      <c r="M20" s="138">
        <v>2.654300205081602</v>
      </c>
      <c r="N20" s="121">
        <v>378</v>
      </c>
      <c r="O20" s="137">
        <v>34.0208444339643</v>
      </c>
      <c r="P20" s="119">
        <v>61.065048543689315</v>
      </c>
      <c r="Q20" s="138">
        <v>3.4355764113226783</v>
      </c>
      <c r="R20" s="121">
        <v>321</v>
      </c>
      <c r="S20" s="137">
        <v>31.35569077536006</v>
      </c>
      <c r="T20" s="121">
        <v>57</v>
      </c>
      <c r="U20" s="137">
        <v>13.282319676923908</v>
      </c>
      <c r="V20" s="119">
        <v>14.97936507936508</v>
      </c>
      <c r="W20" s="138">
        <v>3.2297094246266345</v>
      </c>
      <c r="X20" s="121">
        <v>240</v>
      </c>
      <c r="Y20" s="139">
        <v>20.961908310075206</v>
      </c>
    </row>
    <row r="21" spans="1:25" ht="12" customHeight="1">
      <c r="A21" s="132" t="s">
        <v>10</v>
      </c>
      <c r="B21" s="115">
        <v>1217</v>
      </c>
      <c r="C21" s="137">
        <v>50.06571369436356</v>
      </c>
      <c r="D21" s="117">
        <v>66.32152588555859</v>
      </c>
      <c r="E21" s="134">
        <v>1.6105608897220294</v>
      </c>
      <c r="F21" s="119">
        <v>44.22238372093023</v>
      </c>
      <c r="G21" s="138">
        <v>1.382033465708509</v>
      </c>
      <c r="H21" s="119">
        <v>32.21035332785539</v>
      </c>
      <c r="I21" s="138">
        <v>2.3461826457680264</v>
      </c>
      <c r="J21" s="119">
        <v>4.272801972062449</v>
      </c>
      <c r="K21" s="138">
        <v>1.020068280437574</v>
      </c>
      <c r="L21" s="119">
        <v>63.51684470008217</v>
      </c>
      <c r="M21" s="138">
        <v>1.8682138919659201</v>
      </c>
      <c r="N21" s="121">
        <v>444</v>
      </c>
      <c r="O21" s="137">
        <v>36.86513019100841</v>
      </c>
      <c r="P21" s="119">
        <v>36.48315529991783</v>
      </c>
      <c r="Q21" s="138">
        <v>2.4169799197629045</v>
      </c>
      <c r="R21" s="121">
        <v>392</v>
      </c>
      <c r="S21" s="137">
        <v>34.64386491140964</v>
      </c>
      <c r="T21" s="121">
        <v>52</v>
      </c>
      <c r="U21" s="137">
        <v>12.68655729502689</v>
      </c>
      <c r="V21" s="119">
        <v>11.81171171171171</v>
      </c>
      <c r="W21" s="138">
        <v>2.695075070425786</v>
      </c>
      <c r="X21" s="121">
        <v>773</v>
      </c>
      <c r="Y21" s="139">
        <v>37.570350530704395</v>
      </c>
    </row>
    <row r="22" spans="1:25" ht="12" customHeight="1">
      <c r="A22" s="18"/>
      <c r="B22" s="115"/>
      <c r="C22" s="116"/>
      <c r="D22" s="117"/>
      <c r="E22" s="140"/>
      <c r="F22" s="119"/>
      <c r="G22" s="150"/>
      <c r="H22" s="119"/>
      <c r="I22" s="138"/>
      <c r="K22" s="174"/>
      <c r="L22" s="140"/>
      <c r="M22" s="150"/>
      <c r="N22" s="121"/>
      <c r="O22" s="116"/>
      <c r="P22" s="119"/>
      <c r="Q22" s="138"/>
      <c r="R22" s="121"/>
      <c r="S22" s="116"/>
      <c r="T22" s="121"/>
      <c r="U22" s="116"/>
      <c r="V22" s="119"/>
      <c r="W22" s="138"/>
      <c r="X22" s="121"/>
      <c r="Y22" s="20"/>
    </row>
    <row r="23" spans="1:25" ht="12" customHeight="1">
      <c r="A23" s="132" t="s">
        <v>11</v>
      </c>
      <c r="B23" s="115">
        <v>1711</v>
      </c>
      <c r="C23" s="137">
        <v>58.94464070515173</v>
      </c>
      <c r="D23" s="117">
        <v>93.2425068119891</v>
      </c>
      <c r="E23" s="134">
        <v>0.8554083185926838</v>
      </c>
      <c r="F23" s="119">
        <v>62.172965116279066</v>
      </c>
      <c r="G23" s="138">
        <v>1.3494893143560214</v>
      </c>
      <c r="H23" s="119">
        <v>36.46990064289889</v>
      </c>
      <c r="I23" s="138">
        <v>2.03826069694087</v>
      </c>
      <c r="J23" s="119">
        <v>5.5523085914669785</v>
      </c>
      <c r="K23" s="138">
        <v>0.9741098672539421</v>
      </c>
      <c r="L23" s="119">
        <v>57.919345412039746</v>
      </c>
      <c r="M23" s="138">
        <v>1.6158806994058348</v>
      </c>
      <c r="N23" s="121">
        <v>720</v>
      </c>
      <c r="O23" s="137">
        <v>46.911252381491586</v>
      </c>
      <c r="P23" s="119">
        <v>42.08065458796026</v>
      </c>
      <c r="Q23" s="138">
        <v>2.090526796739816</v>
      </c>
      <c r="R23" s="121">
        <v>624</v>
      </c>
      <c r="S23" s="137">
        <v>43.6829713275093</v>
      </c>
      <c r="T23" s="121">
        <v>95</v>
      </c>
      <c r="U23" s="137">
        <v>17.145716666269742</v>
      </c>
      <c r="V23" s="119">
        <v>13.294444444444444</v>
      </c>
      <c r="W23" s="138">
        <v>2.2263466537894554</v>
      </c>
      <c r="X23" s="121">
        <v>991</v>
      </c>
      <c r="Y23" s="139">
        <v>42.516635226696856</v>
      </c>
    </row>
    <row r="24" spans="1:25" ht="12" customHeight="1">
      <c r="A24" s="132" t="s">
        <v>12</v>
      </c>
      <c r="B24" s="115">
        <v>124</v>
      </c>
      <c r="C24" s="137">
        <v>16.22782637108888</v>
      </c>
      <c r="D24" s="117">
        <v>6.7574931880108995</v>
      </c>
      <c r="E24" s="134">
        <v>0.855408318592684</v>
      </c>
      <c r="F24" s="119">
        <v>4.505813953488372</v>
      </c>
      <c r="G24" s="138">
        <v>0.5772216388565017</v>
      </c>
      <c r="H24" s="119">
        <v>71.26774193548387</v>
      </c>
      <c r="I24" s="138">
        <v>7.117839873310292</v>
      </c>
      <c r="J24" s="119">
        <v>11.29032258064516</v>
      </c>
      <c r="K24" s="138">
        <v>5.00067129863022</v>
      </c>
      <c r="L24" s="119">
        <v>17.741935483870968</v>
      </c>
      <c r="M24" s="138">
        <v>4.644726338897766</v>
      </c>
      <c r="N24" s="121">
        <v>102</v>
      </c>
      <c r="O24" s="137">
        <v>17.68529151583315</v>
      </c>
      <c r="P24" s="119">
        <v>82.35806451612903</v>
      </c>
      <c r="Q24" s="138">
        <v>5.995743091535629</v>
      </c>
      <c r="R24" s="121">
        <v>88</v>
      </c>
      <c r="S24" s="137">
        <v>16.427419030389405</v>
      </c>
      <c r="T24" s="121">
        <v>14</v>
      </c>
      <c r="U24" s="137">
        <v>6.5833778563895295</v>
      </c>
      <c r="V24" s="119">
        <v>13.525490196078433</v>
      </c>
      <c r="W24" s="138">
        <v>5.958280592067958</v>
      </c>
      <c r="X24" s="121">
        <v>22</v>
      </c>
      <c r="Y24" s="139">
        <v>6.349932598067478</v>
      </c>
    </row>
    <row r="25" spans="1:25" ht="12" customHeight="1">
      <c r="A25" s="18"/>
      <c r="B25" s="115"/>
      <c r="C25" s="116"/>
      <c r="D25" s="117"/>
      <c r="E25" s="140"/>
      <c r="F25" s="119"/>
      <c r="G25" s="150"/>
      <c r="H25" s="119"/>
      <c r="I25" s="138"/>
      <c r="K25" s="174"/>
      <c r="L25" s="140"/>
      <c r="M25" s="150"/>
      <c r="N25" s="121"/>
      <c r="O25" s="116"/>
      <c r="P25" s="119"/>
      <c r="Q25" s="138"/>
      <c r="R25" s="121"/>
      <c r="S25" s="116"/>
      <c r="T25" s="121"/>
      <c r="U25" s="116"/>
      <c r="V25" s="119"/>
      <c r="W25" s="138"/>
      <c r="X25" s="121"/>
      <c r="Y25" s="20"/>
    </row>
    <row r="26" spans="1:25" ht="12" customHeight="1">
      <c r="A26" s="132" t="s">
        <v>59</v>
      </c>
      <c r="B26" s="115">
        <v>1275.96122</v>
      </c>
      <c r="C26" s="137">
        <v>50.95863611970397</v>
      </c>
      <c r="D26" s="117">
        <v>69.53467138964578</v>
      </c>
      <c r="E26" s="134">
        <v>1.5684740121729523</v>
      </c>
      <c r="F26" s="119">
        <v>46.364869912790695</v>
      </c>
      <c r="G26" s="138">
        <v>1.3876716060505854</v>
      </c>
      <c r="H26" s="119">
        <v>42.20412592163264</v>
      </c>
      <c r="I26" s="138">
        <v>2.4217806965826005</v>
      </c>
      <c r="J26" s="119">
        <v>6.165507914104162</v>
      </c>
      <c r="K26" s="138">
        <v>1.1848064832526455</v>
      </c>
      <c r="L26" s="119">
        <v>51.630366164263194</v>
      </c>
      <c r="M26" s="138">
        <v>1.8940938646313206</v>
      </c>
      <c r="N26" s="121">
        <v>617.17777</v>
      </c>
      <c r="O26" s="137">
        <v>43.444296103901664</v>
      </c>
      <c r="P26" s="119">
        <v>48.3696338357368</v>
      </c>
      <c r="Q26" s="138">
        <v>2.450461832366853</v>
      </c>
      <c r="R26" s="121">
        <v>538.50828</v>
      </c>
      <c r="S26" s="137">
        <v>40.589451146300846</v>
      </c>
      <c r="T26" s="121">
        <v>78.66949000000001</v>
      </c>
      <c r="U26" s="137">
        <v>15.603259878034791</v>
      </c>
      <c r="V26" s="119">
        <v>12.74664996440167</v>
      </c>
      <c r="W26" s="138">
        <v>2.362024639560826</v>
      </c>
      <c r="X26" s="121">
        <v>658.7834499999999</v>
      </c>
      <c r="Y26" s="139">
        <v>34.69357437832048</v>
      </c>
    </row>
    <row r="27" spans="1:25" ht="12" customHeight="1">
      <c r="A27" s="132" t="s">
        <v>60</v>
      </c>
      <c r="B27" s="115">
        <v>248.56562</v>
      </c>
      <c r="C27" s="137">
        <v>23.886039817066028</v>
      </c>
      <c r="D27" s="117">
        <v>13.545810354223434</v>
      </c>
      <c r="E27" s="134">
        <v>1.2401836591641688</v>
      </c>
      <c r="F27" s="119">
        <v>9.032180959302325</v>
      </c>
      <c r="G27" s="138">
        <v>0.8482512588637694</v>
      </c>
      <c r="H27" s="119">
        <v>28.655189724146084</v>
      </c>
      <c r="I27" s="138">
        <v>5.330725675302846</v>
      </c>
      <c r="J27" s="119">
        <v>6.8004094854308486</v>
      </c>
      <c r="K27" s="138">
        <v>2.9680965927890197</v>
      </c>
      <c r="L27" s="119">
        <v>64.54440079042307</v>
      </c>
      <c r="M27" s="138">
        <v>5.639949267403156</v>
      </c>
      <c r="N27" s="121">
        <v>88.13042999999999</v>
      </c>
      <c r="O27" s="137">
        <v>17.41602201346537</v>
      </c>
      <c r="P27" s="119">
        <v>35.455599209576924</v>
      </c>
      <c r="Q27" s="138">
        <v>5.639949267403156</v>
      </c>
      <c r="R27" s="121">
        <v>71.22695</v>
      </c>
      <c r="S27" s="137">
        <v>15.662791807677467</v>
      </c>
      <c r="T27" s="121">
        <v>16.90348</v>
      </c>
      <c r="U27" s="137">
        <v>7.639265575102579</v>
      </c>
      <c r="V27" s="119">
        <v>19.180072081799672</v>
      </c>
      <c r="W27" s="138">
        <v>7.795526068537979</v>
      </c>
      <c r="X27" s="121">
        <v>160.43519</v>
      </c>
      <c r="Y27" s="139">
        <v>23.460965974811426</v>
      </c>
    </row>
    <row r="28" spans="1:25" ht="12" customHeight="1">
      <c r="A28" s="132" t="s">
        <v>61</v>
      </c>
      <c r="B28" s="115">
        <v>176.94283</v>
      </c>
      <c r="C28" s="137">
        <v>21.72049340092521</v>
      </c>
      <c r="D28" s="117">
        <v>9.642661035422343</v>
      </c>
      <c r="E28" s="134">
        <v>1.141442885820915</v>
      </c>
      <c r="F28" s="119">
        <v>6.4296086482558135</v>
      </c>
      <c r="G28" s="138">
        <v>0.7745141052346545</v>
      </c>
      <c r="H28" s="119">
        <v>37.791200694597244</v>
      </c>
      <c r="I28" s="138">
        <v>6.7753041534467</v>
      </c>
      <c r="J28" s="119">
        <v>4.183729852178809</v>
      </c>
      <c r="K28" s="138">
        <v>2.797750543633916</v>
      </c>
      <c r="L28" s="119">
        <v>58.02506945322396</v>
      </c>
      <c r="M28" s="138">
        <v>6.896208268860259</v>
      </c>
      <c r="N28" s="121">
        <v>74.27163</v>
      </c>
      <c r="O28" s="137">
        <v>15.994708089608174</v>
      </c>
      <c r="P28" s="119">
        <v>41.974930546776044</v>
      </c>
      <c r="Q28" s="138">
        <v>6.896208268860259</v>
      </c>
      <c r="R28" s="121">
        <v>66.86882000000001</v>
      </c>
      <c r="S28" s="137">
        <v>15.178975597469183</v>
      </c>
      <c r="T28" s="121">
        <v>7.402810000000001</v>
      </c>
      <c r="U28" s="137">
        <v>5.056578044980483</v>
      </c>
      <c r="V28" s="151" t="s">
        <v>16</v>
      </c>
      <c r="W28" s="152" t="s">
        <v>17</v>
      </c>
      <c r="X28" s="121">
        <v>102.6712</v>
      </c>
      <c r="Y28" s="139">
        <v>18.794750918311447</v>
      </c>
    </row>
    <row r="29" spans="1:25" ht="12" customHeight="1">
      <c r="A29" s="18"/>
      <c r="B29" s="153"/>
      <c r="C29" s="154"/>
      <c r="D29" s="155"/>
      <c r="E29" s="156"/>
      <c r="F29" s="157"/>
      <c r="G29" s="158"/>
      <c r="H29" s="157"/>
      <c r="I29" s="138"/>
      <c r="K29" s="174"/>
      <c r="L29" s="156"/>
      <c r="M29" s="158"/>
      <c r="N29" s="159"/>
      <c r="O29" s="154"/>
      <c r="P29" s="157"/>
      <c r="Q29" s="138"/>
      <c r="R29" s="159"/>
      <c r="S29" s="154"/>
      <c r="T29" s="159"/>
      <c r="U29" s="154"/>
      <c r="V29" s="157"/>
      <c r="W29" s="138"/>
      <c r="X29" s="159"/>
      <c r="Y29" s="160"/>
    </row>
    <row r="30" spans="1:25" ht="12" customHeight="1">
      <c r="A30" s="132" t="s">
        <v>28</v>
      </c>
      <c r="B30" s="115">
        <v>918</v>
      </c>
      <c r="C30" s="137">
        <v>43.667385088953964</v>
      </c>
      <c r="D30" s="117">
        <v>100</v>
      </c>
      <c r="E30" s="149" t="s">
        <v>17</v>
      </c>
      <c r="F30" s="119">
        <v>33.35755813953488</v>
      </c>
      <c r="G30" s="138">
        <v>1.3120188865898368</v>
      </c>
      <c r="H30" s="119">
        <v>62.08257080610022</v>
      </c>
      <c r="I30" s="138">
        <v>2.8048563606132366</v>
      </c>
      <c r="J30" s="119">
        <v>15.468409586056644</v>
      </c>
      <c r="K30" s="138">
        <v>2.0999622467156764</v>
      </c>
      <c r="L30" s="119">
        <v>22.440087145969496</v>
      </c>
      <c r="M30" s="138">
        <v>1.8641927630815203</v>
      </c>
      <c r="N30" s="121">
        <v>711</v>
      </c>
      <c r="O30" s="137">
        <v>46.61823317115311</v>
      </c>
      <c r="P30" s="119">
        <v>77.45098039215686</v>
      </c>
      <c r="Q30" s="138">
        <v>2.4159260069572666</v>
      </c>
      <c r="R30" s="121">
        <v>569</v>
      </c>
      <c r="S30" s="137">
        <v>41.719441798758524</v>
      </c>
      <c r="T30" s="121">
        <v>142</v>
      </c>
      <c r="U30" s="137">
        <v>20.959708394918092</v>
      </c>
      <c r="V30" s="119">
        <v>19.971870604781998</v>
      </c>
      <c r="W30" s="138">
        <v>2.638131140127375</v>
      </c>
      <c r="X30" s="121">
        <v>206</v>
      </c>
      <c r="Y30" s="139">
        <v>19.422051281983578</v>
      </c>
    </row>
    <row r="31" spans="1:25" s="27" customFormat="1" ht="12" customHeight="1">
      <c r="A31" s="132" t="s">
        <v>13</v>
      </c>
      <c r="B31" s="115">
        <v>512</v>
      </c>
      <c r="C31" s="137">
        <v>32.56638166427759</v>
      </c>
      <c r="D31" s="117">
        <v>55.773420479302835</v>
      </c>
      <c r="E31" s="134">
        <v>2.392906339836822</v>
      </c>
      <c r="F31" s="119">
        <v>18.6046511627907</v>
      </c>
      <c r="G31" s="138">
        <v>1.0828743585944955</v>
      </c>
      <c r="H31" s="119">
        <v>68.9453125</v>
      </c>
      <c r="I31" s="138">
        <v>3.524782302657695</v>
      </c>
      <c r="J31" s="119">
        <v>12.6953125</v>
      </c>
      <c r="K31" s="138">
        <v>2.536044234182047</v>
      </c>
      <c r="L31" s="119">
        <v>18.359375</v>
      </c>
      <c r="M31" s="138">
        <v>2.949160796347628</v>
      </c>
      <c r="N31" s="121">
        <v>418</v>
      </c>
      <c r="O31" s="137">
        <v>35.160870751447554</v>
      </c>
      <c r="P31" s="119">
        <v>81.640625</v>
      </c>
      <c r="Q31" s="138">
        <v>2.949160796347628</v>
      </c>
      <c r="R31" s="121">
        <v>353</v>
      </c>
      <c r="S31" s="137">
        <v>32.32298736193794</v>
      </c>
      <c r="T31" s="121">
        <v>65</v>
      </c>
      <c r="U31" s="137">
        <v>13.89171695651765</v>
      </c>
      <c r="V31" s="119">
        <v>15.550239234449762</v>
      </c>
      <c r="W31" s="138">
        <v>3.055138719188401</v>
      </c>
      <c r="X31" s="121">
        <v>94</v>
      </c>
      <c r="Y31" s="139">
        <v>16.703031102168254</v>
      </c>
    </row>
    <row r="32" spans="1:25" ht="12" customHeight="1">
      <c r="A32" s="132" t="s">
        <v>14</v>
      </c>
      <c r="B32" s="115">
        <v>406</v>
      </c>
      <c r="C32" s="137">
        <v>29.0809158315129</v>
      </c>
      <c r="D32" s="117">
        <v>44.226579520697165</v>
      </c>
      <c r="E32" s="134">
        <v>2.392906339836822</v>
      </c>
      <c r="F32" s="119">
        <v>14.752906976744187</v>
      </c>
      <c r="G32" s="138">
        <v>0.9868385379578398</v>
      </c>
      <c r="H32" s="119">
        <v>53.54827586206896</v>
      </c>
      <c r="I32" s="138">
        <v>4.128470742364527</v>
      </c>
      <c r="J32" s="119">
        <v>18.96551724137931</v>
      </c>
      <c r="K32" s="138">
        <v>3.245135415019108</v>
      </c>
      <c r="L32" s="119">
        <v>27.586206896551722</v>
      </c>
      <c r="M32" s="138">
        <v>3.699748382666428</v>
      </c>
      <c r="N32" s="121">
        <v>294</v>
      </c>
      <c r="O32" s="137">
        <v>28.55220628953216</v>
      </c>
      <c r="P32" s="119">
        <v>72.41379310344827</v>
      </c>
      <c r="Q32" s="138">
        <v>3.699748382666428</v>
      </c>
      <c r="R32" s="121">
        <v>217</v>
      </c>
      <c r="S32" s="137">
        <v>24.54046130373266</v>
      </c>
      <c r="T32" s="121">
        <v>77</v>
      </c>
      <c r="U32" s="137">
        <v>14.629771050840132</v>
      </c>
      <c r="V32" s="119">
        <v>26.190476190476193</v>
      </c>
      <c r="W32" s="138">
        <v>4.2769364450348775</v>
      </c>
      <c r="X32" s="121">
        <v>112</v>
      </c>
      <c r="Y32" s="139">
        <v>17.64072379467464</v>
      </c>
    </row>
    <row r="33" spans="1:25" ht="12" customHeight="1">
      <c r="A33" s="132" t="s">
        <v>8</v>
      </c>
      <c r="B33" s="115"/>
      <c r="C33" s="161"/>
      <c r="D33" s="117"/>
      <c r="E33" s="140"/>
      <c r="F33" s="119"/>
      <c r="G33" s="141"/>
      <c r="H33" s="119"/>
      <c r="I33" s="138"/>
      <c r="K33" s="174"/>
      <c r="L33" s="170"/>
      <c r="M33" s="141"/>
      <c r="N33" s="121"/>
      <c r="O33" s="161"/>
      <c r="P33" s="119"/>
      <c r="Q33" s="138"/>
      <c r="R33" s="121"/>
      <c r="S33" s="161"/>
      <c r="T33" s="121"/>
      <c r="U33" s="161"/>
      <c r="V33" s="119"/>
      <c r="W33" s="138"/>
      <c r="X33" s="121"/>
      <c r="Y33" s="162"/>
    </row>
    <row r="34" spans="1:25" ht="12" customHeight="1">
      <c r="A34" s="132" t="s">
        <v>59</v>
      </c>
      <c r="B34" s="115">
        <v>578.34813</v>
      </c>
      <c r="C34" s="137">
        <v>34.746731755642465</v>
      </c>
      <c r="D34" s="117">
        <v>63.00088562091503</v>
      </c>
      <c r="E34" s="134">
        <v>2.3261588883551876</v>
      </c>
      <c r="F34" s="119">
        <v>21.015557049418604</v>
      </c>
      <c r="G34" s="138">
        <v>1.133727661321556</v>
      </c>
      <c r="H34" s="119">
        <v>67.21473275966157</v>
      </c>
      <c r="I34" s="138">
        <v>3.4190433869872066</v>
      </c>
      <c r="J34" s="119">
        <v>13.646740761485649</v>
      </c>
      <c r="K34" s="138">
        <v>2.5116530408694184</v>
      </c>
      <c r="L34" s="119">
        <v>19.1385264788528</v>
      </c>
      <c r="M34" s="138">
        <v>2.2146833409985436</v>
      </c>
      <c r="N34" s="121">
        <v>467.66082</v>
      </c>
      <c r="O34" s="137">
        <v>37.83231541260712</v>
      </c>
      <c r="P34" s="119">
        <v>80.8614735211472</v>
      </c>
      <c r="Q34" s="138">
        <v>2.8652207259812763</v>
      </c>
      <c r="R34" s="115">
        <v>388.73515000000003</v>
      </c>
      <c r="S34" s="137">
        <v>34.49958840233418</v>
      </c>
      <c r="T34" s="115">
        <v>78.92567</v>
      </c>
      <c r="U34" s="137">
        <v>15.628634173779895</v>
      </c>
      <c r="V34" s="119">
        <v>16.87669067509226</v>
      </c>
      <c r="W34" s="138">
        <v>3.0474742199671754</v>
      </c>
      <c r="X34" s="115">
        <v>110.68731</v>
      </c>
      <c r="Y34" s="139">
        <v>14.240069315303371</v>
      </c>
    </row>
    <row r="35" spans="1:25" ht="12" customHeight="1">
      <c r="A35" s="132" t="s">
        <v>60</v>
      </c>
      <c r="B35" s="115">
        <v>149.16324</v>
      </c>
      <c r="C35" s="137">
        <v>18.687429880639684</v>
      </c>
      <c r="D35" s="117">
        <v>16.248718954248368</v>
      </c>
      <c r="E35" s="134">
        <v>1.890133474130808</v>
      </c>
      <c r="F35" s="119">
        <v>5.420175872093023</v>
      </c>
      <c r="G35" s="138">
        <v>0.6700238266293808</v>
      </c>
      <c r="H35" s="119">
        <v>47.86468167358123</v>
      </c>
      <c r="I35" s="138">
        <v>7.602680224224065</v>
      </c>
      <c r="J35" s="119">
        <v>19.0201553680384</v>
      </c>
      <c r="K35" s="138">
        <v>5.972946454559895</v>
      </c>
      <c r="L35" s="119">
        <v>33.11516295838036</v>
      </c>
      <c r="M35" s="138">
        <v>7.162595189107163</v>
      </c>
      <c r="N35" s="115">
        <v>99.76759</v>
      </c>
      <c r="O35" s="137">
        <v>18.52549686447908</v>
      </c>
      <c r="P35" s="119">
        <v>66.88483704161963</v>
      </c>
      <c r="Q35" s="138">
        <v>7.162595189107163</v>
      </c>
      <c r="R35" s="115">
        <v>71.39650999999999</v>
      </c>
      <c r="S35" s="137">
        <v>15.68136554456699</v>
      </c>
      <c r="T35" s="115">
        <v>28.371080000000003</v>
      </c>
      <c r="U35" s="137">
        <v>9.894470109852508</v>
      </c>
      <c r="V35" s="119">
        <v>28.43717082872304</v>
      </c>
      <c r="W35" s="138">
        <v>8.394913573863233</v>
      </c>
      <c r="X35" s="115">
        <v>49.39565</v>
      </c>
      <c r="Y35" s="139">
        <v>13.049656749659077</v>
      </c>
    </row>
    <row r="36" spans="1:25" ht="12" customHeight="1" thickBot="1">
      <c r="A36" s="132" t="s">
        <v>61</v>
      </c>
      <c r="B36" s="142">
        <v>109.21623</v>
      </c>
      <c r="C36" s="143">
        <v>17.159553973209242</v>
      </c>
      <c r="D36" s="144">
        <v>11.897192810457517</v>
      </c>
      <c r="E36" s="145">
        <v>1.7700593811214125</v>
      </c>
      <c r="F36" s="146">
        <v>3.96861300872093</v>
      </c>
      <c r="G36" s="145">
        <v>0.6164442632132017</v>
      </c>
      <c r="H36" s="146">
        <v>57.34342780372478</v>
      </c>
      <c r="I36" s="145">
        <v>8.79660795784926</v>
      </c>
      <c r="J36" s="146">
        <v>14.708628928136413</v>
      </c>
      <c r="K36" s="145">
        <v>6.299688551064528</v>
      </c>
      <c r="L36" s="146">
        <v>27.947934111990495</v>
      </c>
      <c r="M36" s="145">
        <v>7.9813895739653145</v>
      </c>
      <c r="N36" s="142">
        <v>78.69254</v>
      </c>
      <c r="O36" s="143">
        <v>16.46236863166771</v>
      </c>
      <c r="P36" s="146">
        <v>72.05205673186119</v>
      </c>
      <c r="Q36" s="145">
        <v>7.981390374249711</v>
      </c>
      <c r="R36" s="142">
        <v>62.62833</v>
      </c>
      <c r="S36" s="143">
        <v>14.691080108748945</v>
      </c>
      <c r="T36" s="142">
        <v>16.06421</v>
      </c>
      <c r="U36" s="143">
        <v>7.44751362893333</v>
      </c>
      <c r="V36" s="146">
        <v>20.41389183777776</v>
      </c>
      <c r="W36" s="145">
        <v>8.445760906360887</v>
      </c>
      <c r="X36" s="142">
        <v>30.52368</v>
      </c>
      <c r="Y36" s="148">
        <v>10.262940387591428</v>
      </c>
    </row>
    <row r="37" spans="1:25" ht="12" customHeight="1" thickTop="1">
      <c r="A37" s="132"/>
      <c r="B37" s="115"/>
      <c r="C37" s="137"/>
      <c r="D37" s="117"/>
      <c r="E37" s="134"/>
      <c r="F37" s="119"/>
      <c r="G37" s="138"/>
      <c r="H37" s="119"/>
      <c r="I37" s="138"/>
      <c r="K37" s="174"/>
      <c r="L37" s="134"/>
      <c r="M37" s="176"/>
      <c r="N37" s="121"/>
      <c r="O37" s="139"/>
      <c r="P37" s="119"/>
      <c r="Q37" s="138"/>
      <c r="R37" s="121"/>
      <c r="S37" s="179"/>
      <c r="T37" s="121"/>
      <c r="U37" s="139"/>
      <c r="V37" s="119"/>
      <c r="W37" s="138"/>
      <c r="X37" s="121"/>
      <c r="Y37" s="139"/>
    </row>
    <row r="38" spans="1:25" s="27" customFormat="1" ht="12" customHeight="1">
      <c r="A38" s="114" t="s">
        <v>56</v>
      </c>
      <c r="B38" s="115"/>
      <c r="C38" s="116"/>
      <c r="D38" s="117"/>
      <c r="E38" s="118"/>
      <c r="F38" s="119"/>
      <c r="G38" s="120"/>
      <c r="H38" s="119"/>
      <c r="I38" s="120"/>
      <c r="K38" s="173"/>
      <c r="L38" s="117"/>
      <c r="M38" s="120"/>
      <c r="N38" s="121"/>
      <c r="O38" s="122"/>
      <c r="P38" s="119"/>
      <c r="Q38" s="120"/>
      <c r="R38" s="121"/>
      <c r="S38" s="163"/>
      <c r="T38" s="121"/>
      <c r="U38" s="121"/>
      <c r="V38" s="119"/>
      <c r="W38" s="120"/>
      <c r="X38" s="121"/>
      <c r="Y38" s="121"/>
    </row>
    <row r="39" spans="1:25" ht="12" customHeight="1">
      <c r="A39" s="114" t="s">
        <v>24</v>
      </c>
      <c r="B39" s="123">
        <v>2675</v>
      </c>
      <c r="C39" s="124">
        <v>107.80118126488188</v>
      </c>
      <c r="D39" s="125">
        <v>100</v>
      </c>
      <c r="E39" s="126" t="s">
        <v>17</v>
      </c>
      <c r="F39" s="127">
        <v>100</v>
      </c>
      <c r="G39" s="128" t="s">
        <v>17</v>
      </c>
      <c r="H39" s="127">
        <v>49.34579439252336</v>
      </c>
      <c r="I39" s="131">
        <v>1.6931623834873173</v>
      </c>
      <c r="J39" s="127">
        <v>7.813084112149532</v>
      </c>
      <c r="K39" s="131">
        <v>0.9130287974678496</v>
      </c>
      <c r="L39" s="127">
        <v>42.8411214953271</v>
      </c>
      <c r="M39" s="131">
        <v>1.2953633475083388</v>
      </c>
      <c r="N39" s="129">
        <v>1529</v>
      </c>
      <c r="O39" s="130">
        <v>68.21705464178295</v>
      </c>
      <c r="P39" s="127">
        <v>57.15887850467289</v>
      </c>
      <c r="Q39" s="131">
        <v>1.6758612133163737</v>
      </c>
      <c r="R39" s="129">
        <v>1320</v>
      </c>
      <c r="S39" s="124">
        <v>63.41830650529862</v>
      </c>
      <c r="T39" s="129">
        <v>209</v>
      </c>
      <c r="U39" s="124">
        <v>25.423711452107064</v>
      </c>
      <c r="V39" s="127">
        <v>13.66906474820144</v>
      </c>
      <c r="W39" s="131">
        <v>1.54578595344139</v>
      </c>
      <c r="X39" s="129">
        <v>1146</v>
      </c>
      <c r="Y39" s="130">
        <v>45.70337138548972</v>
      </c>
    </row>
    <row r="40" spans="1:25" s="27" customFormat="1" ht="12" customHeight="1">
      <c r="A40" s="132" t="s">
        <v>20</v>
      </c>
      <c r="B40" s="115">
        <v>1262</v>
      </c>
      <c r="C40" s="133">
        <v>74.23199485327216</v>
      </c>
      <c r="D40" s="117">
        <v>47.177570093457945</v>
      </c>
      <c r="E40" s="134">
        <v>2.089597093903533</v>
      </c>
      <c r="F40" s="119">
        <v>47.177570093457945</v>
      </c>
      <c r="G40" s="135">
        <v>2.089597093903533</v>
      </c>
      <c r="H40" s="119">
        <v>51.66402535657686</v>
      </c>
      <c r="I40" s="135">
        <v>2.424660898941699</v>
      </c>
      <c r="J40" s="119">
        <v>7.844690966719494</v>
      </c>
      <c r="K40" s="135">
        <v>1.3045770921078983</v>
      </c>
      <c r="L40" s="119">
        <v>40.491283676703645</v>
      </c>
      <c r="M40" s="135">
        <v>2.381731015041039</v>
      </c>
      <c r="N40" s="121">
        <v>751</v>
      </c>
      <c r="O40" s="133">
        <v>47.044372330811264</v>
      </c>
      <c r="P40" s="119">
        <v>59.508716323296355</v>
      </c>
      <c r="Q40" s="135">
        <v>2.381731015041039</v>
      </c>
      <c r="R40" s="121">
        <v>652</v>
      </c>
      <c r="S40" s="137">
        <v>43.85759537411963</v>
      </c>
      <c r="T40" s="121">
        <v>99</v>
      </c>
      <c r="U40" s="137">
        <v>17.14104337547747</v>
      </c>
      <c r="V40" s="119">
        <v>13.082423435419441</v>
      </c>
      <c r="W40" s="135">
        <v>2.1209442970546353</v>
      </c>
      <c r="X40" s="121">
        <v>511</v>
      </c>
      <c r="Y40" s="139">
        <v>38.85646829036319</v>
      </c>
    </row>
    <row r="41" spans="1:25" ht="12" customHeight="1">
      <c r="A41" s="132" t="s">
        <v>21</v>
      </c>
      <c r="B41" s="115">
        <v>1414</v>
      </c>
      <c r="C41" s="137">
        <v>78.17159623009262</v>
      </c>
      <c r="D41" s="117">
        <v>52.85981308411215</v>
      </c>
      <c r="E41" s="134">
        <v>2.0895080336583916</v>
      </c>
      <c r="F41" s="119">
        <v>52.85981308411215</v>
      </c>
      <c r="G41" s="138">
        <v>2.0895080336583916</v>
      </c>
      <c r="H41" s="119">
        <v>47.24186704384724</v>
      </c>
      <c r="I41" s="138">
        <v>2.2144306995094003</v>
      </c>
      <c r="J41" s="119">
        <v>7.779349363507778</v>
      </c>
      <c r="K41" s="138">
        <v>1.1880633176358382</v>
      </c>
      <c r="L41" s="119">
        <v>44.90806223479491</v>
      </c>
      <c r="M41" s="138">
        <v>2.2062770129083384</v>
      </c>
      <c r="N41" s="121">
        <v>778</v>
      </c>
      <c r="O41" s="137">
        <v>46.32096929037647</v>
      </c>
      <c r="P41" s="119">
        <v>55.02121640735502</v>
      </c>
      <c r="Q41" s="138">
        <v>2.2065958901432055</v>
      </c>
      <c r="R41" s="121">
        <v>668</v>
      </c>
      <c r="S41" s="137">
        <v>42.94814380156609</v>
      </c>
      <c r="T41" s="121">
        <v>110</v>
      </c>
      <c r="U41" s="137">
        <v>17.482702880275696</v>
      </c>
      <c r="V41" s="119">
        <v>14.238817480719796</v>
      </c>
      <c r="W41" s="138">
        <v>2.0896382353344705</v>
      </c>
      <c r="X41" s="121">
        <v>635</v>
      </c>
      <c r="Y41" s="139">
        <v>41.88161917834601</v>
      </c>
    </row>
    <row r="42" spans="1:25" ht="12" customHeight="1">
      <c r="A42" s="18"/>
      <c r="B42" s="115"/>
      <c r="C42" s="116"/>
      <c r="D42" s="117"/>
      <c r="E42" s="140"/>
      <c r="F42" s="119"/>
      <c r="G42" s="141"/>
      <c r="H42" s="119"/>
      <c r="I42" s="138"/>
      <c r="K42" s="174"/>
      <c r="M42" s="174"/>
      <c r="N42" s="121"/>
      <c r="O42" s="116"/>
      <c r="P42" s="119"/>
      <c r="Q42" s="138"/>
      <c r="R42" s="121"/>
      <c r="S42" s="137"/>
      <c r="T42" s="121"/>
      <c r="U42" s="137"/>
      <c r="V42" s="119"/>
      <c r="W42" s="138"/>
      <c r="X42" s="121"/>
      <c r="Y42" s="139"/>
    </row>
    <row r="43" spans="1:25" ht="12" customHeight="1">
      <c r="A43" s="132" t="s">
        <v>62</v>
      </c>
      <c r="B43" s="115">
        <v>1799.0243799999998</v>
      </c>
      <c r="C43" s="137">
        <v>88.88190167861868</v>
      </c>
      <c r="D43" s="117">
        <v>67.25324785046728</v>
      </c>
      <c r="E43" s="134">
        <v>1.9643837425862294</v>
      </c>
      <c r="F43" s="119">
        <v>67.25324785046728</v>
      </c>
      <c r="G43" s="138">
        <v>1.9643837425862294</v>
      </c>
      <c r="H43" s="119">
        <v>51.69833829600464</v>
      </c>
      <c r="I43" s="138">
        <v>2.0636140743094593</v>
      </c>
      <c r="J43" s="119">
        <v>5.9641659775616835</v>
      </c>
      <c r="K43" s="138">
        <v>0.9824342677544552</v>
      </c>
      <c r="L43" s="119">
        <v>42.33749572643368</v>
      </c>
      <c r="M43" s="138">
        <v>1.5771465158339213</v>
      </c>
      <c r="N43" s="121">
        <v>1037.36251</v>
      </c>
      <c r="O43" s="137">
        <v>56.261978680504505</v>
      </c>
      <c r="P43" s="119">
        <v>57.66250427356632</v>
      </c>
      <c r="Q43" s="138">
        <v>2.0404148987904818</v>
      </c>
      <c r="R43" s="121">
        <v>930.06571</v>
      </c>
      <c r="S43" s="137">
        <v>53.28790897268643</v>
      </c>
      <c r="T43" s="121">
        <v>107.2968</v>
      </c>
      <c r="U43" s="137">
        <v>18.221050769572983</v>
      </c>
      <c r="V43" s="119">
        <v>10.343230930911512</v>
      </c>
      <c r="W43" s="138">
        <v>1.6636227642237564</v>
      </c>
      <c r="X43" s="121">
        <v>761.66187</v>
      </c>
      <c r="Y43" s="139">
        <v>37.2948394348614</v>
      </c>
    </row>
    <row r="44" spans="1:25" ht="12.75" customHeight="1">
      <c r="A44" s="132" t="s">
        <v>63</v>
      </c>
      <c r="B44" s="115">
        <v>344.55955</v>
      </c>
      <c r="C44" s="137">
        <v>46.57097232839827</v>
      </c>
      <c r="D44" s="117">
        <v>12.880730841121496</v>
      </c>
      <c r="E44" s="134">
        <v>1.68062097089826</v>
      </c>
      <c r="F44" s="119">
        <v>12.880730841121496</v>
      </c>
      <c r="G44" s="138">
        <v>1.68062097089826</v>
      </c>
      <c r="H44" s="119">
        <v>40.81376354247038</v>
      </c>
      <c r="I44" s="138">
        <v>4.92159150913558</v>
      </c>
      <c r="J44" s="119">
        <v>14.524209240463659</v>
      </c>
      <c r="K44" s="138">
        <v>3.528252777935494</v>
      </c>
      <c r="L44" s="119">
        <v>44.662024314810026</v>
      </c>
      <c r="M44" s="138">
        <v>4.978204304603977</v>
      </c>
      <c r="N44" s="121">
        <v>190.67228</v>
      </c>
      <c r="O44" s="137">
        <v>25.557267380776427</v>
      </c>
      <c r="P44" s="119">
        <v>55.337975685189974</v>
      </c>
      <c r="Q44" s="138">
        <v>4.978204304603977</v>
      </c>
      <c r="R44" s="121">
        <v>140.62772</v>
      </c>
      <c r="S44" s="137">
        <v>21.973239284015698</v>
      </c>
      <c r="T44" s="121">
        <v>50.04455</v>
      </c>
      <c r="U44" s="137">
        <v>13.134619669954507</v>
      </c>
      <c r="V44" s="119">
        <v>26.24636890060789</v>
      </c>
      <c r="W44" s="138">
        <v>5.9225203776038144</v>
      </c>
      <c r="X44" s="121">
        <v>153.88727</v>
      </c>
      <c r="Y44" s="139">
        <v>22.978981676791506</v>
      </c>
    </row>
    <row r="45" spans="1:25" ht="12" customHeight="1" thickBot="1">
      <c r="A45" s="132" t="s">
        <v>64</v>
      </c>
      <c r="B45" s="142">
        <v>390.11043</v>
      </c>
      <c r="C45" s="143">
        <v>64.44328518972942</v>
      </c>
      <c r="D45" s="146">
        <v>14.583567476635514</v>
      </c>
      <c r="E45" s="145">
        <v>2.2986943924666803</v>
      </c>
      <c r="F45" s="146">
        <v>14.583567476635514</v>
      </c>
      <c r="G45" s="145">
        <v>2.2986943924666803</v>
      </c>
      <c r="H45" s="146">
        <v>49.400668420990435</v>
      </c>
      <c r="I45" s="145">
        <v>4.705102051268438</v>
      </c>
      <c r="J45" s="146">
        <v>11.230845583903</v>
      </c>
      <c r="K45" s="145">
        <v>2.9714437573873114</v>
      </c>
      <c r="L45" s="146">
        <v>39.36848343172983</v>
      </c>
      <c r="M45" s="145">
        <v>4.5978394595354874</v>
      </c>
      <c r="N45" s="142">
        <v>236.52987</v>
      </c>
      <c r="O45" s="143">
        <v>28.403322479980847</v>
      </c>
      <c r="P45" s="146">
        <v>60.63151656827016</v>
      </c>
      <c r="Q45" s="145">
        <v>4.597839459535488</v>
      </c>
      <c r="R45" s="142">
        <v>192.71716</v>
      </c>
      <c r="S45" s="143">
        <v>25.6689038682443</v>
      </c>
      <c r="T45" s="142">
        <v>43.8127</v>
      </c>
      <c r="U45" s="143">
        <v>12.288772198580245</v>
      </c>
      <c r="V45" s="146">
        <v>18.523115072104847</v>
      </c>
      <c r="W45" s="145">
        <v>4.695212469390901</v>
      </c>
      <c r="X45" s="142">
        <v>153.58056</v>
      </c>
      <c r="Y45" s="148">
        <v>22.939269124524134</v>
      </c>
    </row>
    <row r="46" spans="1:25" ht="12" customHeight="1" thickTop="1">
      <c r="A46" s="132"/>
      <c r="B46" s="115"/>
      <c r="C46" s="137"/>
      <c r="D46" s="117"/>
      <c r="E46" s="134"/>
      <c r="F46" s="119"/>
      <c r="G46" s="138"/>
      <c r="H46" s="119"/>
      <c r="I46" s="138"/>
      <c r="K46" s="174"/>
      <c r="L46" s="134"/>
      <c r="M46" s="176"/>
      <c r="N46" s="121"/>
      <c r="O46" s="137"/>
      <c r="P46" s="119"/>
      <c r="Q46" s="138"/>
      <c r="R46" s="121"/>
      <c r="S46" s="137"/>
      <c r="T46" s="121"/>
      <c r="U46" s="137"/>
      <c r="V46" s="119"/>
      <c r="W46" s="138"/>
      <c r="X46" s="121"/>
      <c r="Y46" s="139"/>
    </row>
    <row r="47" spans="1:25" s="27" customFormat="1" ht="12" customHeight="1">
      <c r="A47" s="132" t="s">
        <v>40</v>
      </c>
      <c r="B47" s="115">
        <v>1834</v>
      </c>
      <c r="C47" s="137">
        <v>60.929092272829756</v>
      </c>
      <c r="D47" s="117">
        <v>100</v>
      </c>
      <c r="E47" s="149" t="s">
        <v>17</v>
      </c>
      <c r="F47" s="119">
        <v>68.5607476635514</v>
      </c>
      <c r="G47" s="138">
        <v>1.3103994703746675</v>
      </c>
      <c r="H47" s="119">
        <v>43.44787350054526</v>
      </c>
      <c r="I47" s="138">
        <v>2.0273874075602367</v>
      </c>
      <c r="J47" s="119">
        <v>3.9803707742639043</v>
      </c>
      <c r="K47" s="138">
        <v>0.803234931521303</v>
      </c>
      <c r="L47" s="119">
        <v>52.61723009814613</v>
      </c>
      <c r="M47" s="138">
        <v>1.5785406871172378</v>
      </c>
      <c r="N47" s="121">
        <v>869</v>
      </c>
      <c r="O47" s="137">
        <v>51.517078954459365</v>
      </c>
      <c r="P47" s="119">
        <v>47.38276990185387</v>
      </c>
      <c r="Q47" s="138">
        <v>2.042218591617613</v>
      </c>
      <c r="R47" s="121">
        <v>795</v>
      </c>
      <c r="S47" s="137">
        <v>49.28435451540377</v>
      </c>
      <c r="T47" s="121">
        <v>73</v>
      </c>
      <c r="U47" s="137">
        <v>15.030726396285711</v>
      </c>
      <c r="V47" s="119">
        <v>8.400460299194476</v>
      </c>
      <c r="W47" s="138">
        <v>1.6557271691318884</v>
      </c>
      <c r="X47" s="121">
        <v>965</v>
      </c>
      <c r="Y47" s="139">
        <v>41.95788334747119</v>
      </c>
    </row>
    <row r="48" spans="1:25" s="27" customFormat="1" ht="12" customHeight="1">
      <c r="A48" s="132" t="s">
        <v>13</v>
      </c>
      <c r="B48" s="115">
        <v>839</v>
      </c>
      <c r="C48" s="137">
        <v>41.31104659330853</v>
      </c>
      <c r="D48" s="117">
        <v>45.74700109051254</v>
      </c>
      <c r="E48" s="134">
        <v>1.698185970466092</v>
      </c>
      <c r="F48" s="119">
        <v>31.36448598130841</v>
      </c>
      <c r="G48" s="138">
        <v>1.3095538574500614</v>
      </c>
      <c r="H48" s="119">
        <v>43.3849821215733</v>
      </c>
      <c r="I48" s="138">
        <v>2.949211245998915</v>
      </c>
      <c r="J48" s="119">
        <v>5.005959475566151</v>
      </c>
      <c r="K48" s="138">
        <v>1.2976638028545806</v>
      </c>
      <c r="L48" s="119">
        <v>51.609058402860555</v>
      </c>
      <c r="M48" s="138">
        <v>2.973824599519998</v>
      </c>
      <c r="N48" s="121">
        <v>406</v>
      </c>
      <c r="O48" s="137">
        <v>34.6547435136952</v>
      </c>
      <c r="P48" s="119">
        <v>48.39094159713945</v>
      </c>
      <c r="Q48" s="138">
        <v>2.973824599519998</v>
      </c>
      <c r="R48" s="121">
        <v>364</v>
      </c>
      <c r="S48" s="137">
        <v>32.820788046602416</v>
      </c>
      <c r="T48" s="121">
        <v>42</v>
      </c>
      <c r="U48" s="137">
        <v>11.16805945542913</v>
      </c>
      <c r="V48" s="119">
        <v>10.344827586206897</v>
      </c>
      <c r="W48" s="138">
        <v>2.6051792629397794</v>
      </c>
      <c r="X48" s="121">
        <v>433</v>
      </c>
      <c r="Y48" s="139">
        <v>35.78328313612377</v>
      </c>
    </row>
    <row r="49" spans="1:25" ht="12" customHeight="1">
      <c r="A49" s="132" t="s">
        <v>14</v>
      </c>
      <c r="B49" s="115">
        <v>995</v>
      </c>
      <c r="C49" s="137">
        <v>44.76648055779245</v>
      </c>
      <c r="D49" s="117">
        <v>54.25299890948746</v>
      </c>
      <c r="E49" s="134">
        <v>1.698185970466092</v>
      </c>
      <c r="F49" s="119">
        <v>37.19626168224299</v>
      </c>
      <c r="G49" s="138">
        <v>1.3641817226944872</v>
      </c>
      <c r="H49" s="119">
        <v>43.31658291457286</v>
      </c>
      <c r="I49" s="138">
        <v>2.6201257106910383</v>
      </c>
      <c r="J49" s="119">
        <v>3.1155778894472363</v>
      </c>
      <c r="K49" s="138">
        <v>0.9186779774203503</v>
      </c>
      <c r="L49" s="119">
        <v>53.56783919597991</v>
      </c>
      <c r="M49" s="138">
        <v>2.6371117511852376</v>
      </c>
      <c r="N49" s="121">
        <v>463</v>
      </c>
      <c r="O49" s="137">
        <v>35.79693507829965</v>
      </c>
      <c r="P49" s="119">
        <v>46.53266331658292</v>
      </c>
      <c r="Q49" s="138">
        <v>2.637486548553737</v>
      </c>
      <c r="R49" s="121">
        <v>431</v>
      </c>
      <c r="S49" s="137">
        <v>34.54393447481048</v>
      </c>
      <c r="T49" s="121">
        <v>31</v>
      </c>
      <c r="U49" s="137">
        <v>9.285052988540237</v>
      </c>
      <c r="V49" s="119">
        <v>6.795464362850972</v>
      </c>
      <c r="W49" s="138">
        <v>1.9508153333691467</v>
      </c>
      <c r="X49" s="121">
        <v>533</v>
      </c>
      <c r="Y49" s="139">
        <v>38.39269775621401</v>
      </c>
    </row>
    <row r="50" spans="1:25" ht="12" customHeight="1">
      <c r="A50" s="18"/>
      <c r="B50" s="115"/>
      <c r="C50" s="116"/>
      <c r="D50" s="117"/>
      <c r="E50" s="140"/>
      <c r="F50" s="119"/>
      <c r="G50" s="150"/>
      <c r="H50" s="119"/>
      <c r="I50" s="138"/>
      <c r="K50" s="174"/>
      <c r="L50" s="140"/>
      <c r="M50" s="150"/>
      <c r="N50" s="121"/>
      <c r="O50" s="116"/>
      <c r="P50" s="119"/>
      <c r="Q50" s="138"/>
      <c r="R50" s="121"/>
      <c r="S50" s="137"/>
      <c r="T50" s="121"/>
      <c r="U50" s="137"/>
      <c r="V50" s="119"/>
      <c r="W50" s="138"/>
      <c r="X50" s="121"/>
      <c r="Y50" s="139"/>
    </row>
    <row r="51" spans="1:25" ht="12" customHeight="1">
      <c r="A51" s="132" t="s">
        <v>9</v>
      </c>
      <c r="B51" s="115">
        <v>642</v>
      </c>
      <c r="C51" s="137">
        <v>36.661925853194454</v>
      </c>
      <c r="D51" s="117">
        <v>35.00545256270447</v>
      </c>
      <c r="E51" s="134">
        <v>1.625916991329061</v>
      </c>
      <c r="F51" s="119">
        <v>24</v>
      </c>
      <c r="G51" s="138">
        <v>1.2054307021019888</v>
      </c>
      <c r="H51" s="119">
        <v>54.51713395638629</v>
      </c>
      <c r="I51" s="138">
        <v>3.4423147949048913</v>
      </c>
      <c r="J51" s="119">
        <v>6.697819314641744</v>
      </c>
      <c r="K51" s="138">
        <v>1.7359834195140804</v>
      </c>
      <c r="L51" s="119">
        <v>38.78504672897196</v>
      </c>
      <c r="M51" s="138">
        <v>2.6036022555851144</v>
      </c>
      <c r="N51" s="121">
        <v>393</v>
      </c>
      <c r="O51" s="137">
        <v>34.68793473241092</v>
      </c>
      <c r="P51" s="119">
        <v>61.31495327102804</v>
      </c>
      <c r="Q51" s="138">
        <v>3.366781462687285</v>
      </c>
      <c r="R51" s="121">
        <v>350</v>
      </c>
      <c r="S51" s="137">
        <v>32.73896760742464</v>
      </c>
      <c r="T51" s="121">
        <v>43</v>
      </c>
      <c r="U51" s="137">
        <v>11.536828680360994</v>
      </c>
      <c r="V51" s="119">
        <v>11.041475826972011</v>
      </c>
      <c r="W51" s="138">
        <v>2.781708057401051</v>
      </c>
      <c r="X51" s="121">
        <v>249</v>
      </c>
      <c r="Y51" s="139">
        <v>21.350854573061007</v>
      </c>
    </row>
    <row r="52" spans="1:25" ht="12" customHeight="1">
      <c r="A52" s="132" t="s">
        <v>10</v>
      </c>
      <c r="B52" s="115">
        <v>1192</v>
      </c>
      <c r="C52" s="137">
        <v>49.57215202038342</v>
      </c>
      <c r="D52" s="117">
        <v>64.99454743729552</v>
      </c>
      <c r="E52" s="134">
        <v>1.6259169913290612</v>
      </c>
      <c r="F52" s="119">
        <v>44.5607476635514</v>
      </c>
      <c r="G52" s="138">
        <v>1.4028613445913385</v>
      </c>
      <c r="H52" s="119">
        <v>37.43221476510067</v>
      </c>
      <c r="I52" s="138">
        <v>2.4552046784372483</v>
      </c>
      <c r="J52" s="119">
        <v>2.5167785234899327</v>
      </c>
      <c r="K52" s="138">
        <v>0.7982699559711128</v>
      </c>
      <c r="L52" s="119">
        <v>60.151006711409394</v>
      </c>
      <c r="M52" s="138">
        <v>1.9198762316816262</v>
      </c>
      <c r="N52" s="121">
        <v>475</v>
      </c>
      <c r="O52" s="137">
        <v>38.12728681666189</v>
      </c>
      <c r="P52" s="119">
        <v>39.94899328859061</v>
      </c>
      <c r="Q52" s="138">
        <v>2.48486395287109</v>
      </c>
      <c r="R52" s="121">
        <v>445</v>
      </c>
      <c r="S52" s="137">
        <v>36.906525168322204</v>
      </c>
      <c r="T52" s="121">
        <v>30</v>
      </c>
      <c r="U52" s="137">
        <v>9.63667992619865</v>
      </c>
      <c r="V52" s="119">
        <v>6.315789473684211</v>
      </c>
      <c r="W52" s="138">
        <v>1.9638155493534006</v>
      </c>
      <c r="X52" s="121">
        <v>717</v>
      </c>
      <c r="Y52" s="139">
        <v>36.188868440447266</v>
      </c>
    </row>
    <row r="53" spans="1:25" ht="12" customHeight="1">
      <c r="A53" s="18"/>
      <c r="B53" s="115"/>
      <c r="C53" s="116"/>
      <c r="D53" s="117"/>
      <c r="E53" s="140"/>
      <c r="F53" s="119"/>
      <c r="G53" s="150"/>
      <c r="H53" s="119"/>
      <c r="I53" s="138"/>
      <c r="K53" s="174"/>
      <c r="L53" s="140"/>
      <c r="M53" s="150"/>
      <c r="N53" s="121"/>
      <c r="O53" s="116"/>
      <c r="P53" s="119"/>
      <c r="Q53" s="138"/>
      <c r="R53" s="121"/>
      <c r="S53" s="116"/>
      <c r="T53" s="121"/>
      <c r="U53" s="116"/>
      <c r="V53" s="119"/>
      <c r="W53" s="138"/>
      <c r="X53" s="121"/>
      <c r="Y53" s="20"/>
    </row>
    <row r="54" spans="1:25" ht="12" customHeight="1">
      <c r="A54" s="132" t="s">
        <v>11</v>
      </c>
      <c r="B54" s="115">
        <v>1672</v>
      </c>
      <c r="C54" s="137">
        <v>58.31133700803013</v>
      </c>
      <c r="D54" s="117">
        <v>91.16684841875681</v>
      </c>
      <c r="E54" s="134">
        <v>0.9673160007773945</v>
      </c>
      <c r="F54" s="119">
        <v>62.50467289719626</v>
      </c>
      <c r="G54" s="138">
        <v>1.3663899164182614</v>
      </c>
      <c r="H54" s="119">
        <v>40.430622009569376</v>
      </c>
      <c r="I54" s="138">
        <v>2.1022109076720037</v>
      </c>
      <c r="J54" s="119">
        <v>3.8875598086124405</v>
      </c>
      <c r="K54" s="138">
        <v>0.8317842316126891</v>
      </c>
      <c r="L54" s="119">
        <v>55.68181818181818</v>
      </c>
      <c r="M54" s="138">
        <v>1.6447911756022167</v>
      </c>
      <c r="N54" s="121">
        <v>741</v>
      </c>
      <c r="O54" s="137">
        <v>47.58784197670661</v>
      </c>
      <c r="P54" s="119">
        <v>44.31818181818182</v>
      </c>
      <c r="Q54" s="138">
        <v>2.1279293879195165</v>
      </c>
      <c r="R54" s="121">
        <v>676</v>
      </c>
      <c r="S54" s="137">
        <v>45.46049256222374</v>
      </c>
      <c r="T54" s="121">
        <v>65</v>
      </c>
      <c r="U54" s="137">
        <v>14.183525654786965</v>
      </c>
      <c r="V54" s="119">
        <v>8.671929824561403</v>
      </c>
      <c r="W54" s="138">
        <v>1.8190782860612125</v>
      </c>
      <c r="X54" s="121">
        <v>931</v>
      </c>
      <c r="Y54" s="139">
        <v>41.21555714775672</v>
      </c>
    </row>
    <row r="55" spans="1:25" ht="12" customHeight="1">
      <c r="A55" s="132" t="s">
        <v>12</v>
      </c>
      <c r="B55" s="115">
        <v>162</v>
      </c>
      <c r="C55" s="137">
        <v>18.53897248933871</v>
      </c>
      <c r="D55" s="117">
        <v>8.833151581243184</v>
      </c>
      <c r="E55" s="134">
        <v>0.9673160007773945</v>
      </c>
      <c r="F55" s="119">
        <v>6.05607476635514</v>
      </c>
      <c r="G55" s="138">
        <v>0.6732243208695599</v>
      </c>
      <c r="H55" s="119">
        <v>73.77407407407408</v>
      </c>
      <c r="I55" s="138">
        <v>6.053234089725241</v>
      </c>
      <c r="J55" s="119">
        <v>4.938271604938271</v>
      </c>
      <c r="K55" s="138">
        <v>2.995251595007342</v>
      </c>
      <c r="L55" s="119">
        <v>20.98765432098765</v>
      </c>
      <c r="M55" s="138">
        <v>4.331647964350016</v>
      </c>
      <c r="N55" s="121">
        <v>128</v>
      </c>
      <c r="O55" s="137">
        <v>19.81014527962882</v>
      </c>
      <c r="P55" s="119">
        <v>79.01234567901234</v>
      </c>
      <c r="Q55" s="138">
        <v>5.604019001431789</v>
      </c>
      <c r="R55" s="121">
        <v>120</v>
      </c>
      <c r="S55" s="137">
        <v>19.18149107864141</v>
      </c>
      <c r="T55" s="121">
        <v>8</v>
      </c>
      <c r="U55" s="137">
        <v>4.976643045266558</v>
      </c>
      <c r="V55" s="119">
        <v>6.55</v>
      </c>
      <c r="W55" s="138">
        <v>3.847740672297186</v>
      </c>
      <c r="X55" s="121">
        <v>34</v>
      </c>
      <c r="Y55" s="139">
        <v>7.893769441781283</v>
      </c>
    </row>
    <row r="56" spans="1:25" ht="12" customHeight="1">
      <c r="A56" s="18"/>
      <c r="B56" s="115"/>
      <c r="C56" s="116"/>
      <c r="D56" s="117"/>
      <c r="E56" s="140"/>
      <c r="F56" s="119"/>
      <c r="G56" s="150"/>
      <c r="H56" s="119"/>
      <c r="I56" s="138"/>
      <c r="K56" s="174"/>
      <c r="L56" s="140"/>
      <c r="M56" s="150"/>
      <c r="N56" s="121"/>
      <c r="O56" s="116"/>
      <c r="P56" s="119"/>
      <c r="Q56" s="138"/>
      <c r="R56" s="121"/>
      <c r="S56" s="116"/>
      <c r="T56" s="121"/>
      <c r="U56" s="116"/>
      <c r="V56" s="119"/>
      <c r="W56" s="138"/>
      <c r="X56" s="121"/>
      <c r="Y56" s="20"/>
    </row>
    <row r="57" spans="1:25" ht="12" customHeight="1">
      <c r="A57" s="132" t="s">
        <v>59</v>
      </c>
      <c r="B57" s="115">
        <v>1316.75721</v>
      </c>
      <c r="C57" s="137">
        <v>51.73414048930493</v>
      </c>
      <c r="D57" s="117">
        <v>71.79701254089423</v>
      </c>
      <c r="E57" s="134">
        <v>1.5338850096354457</v>
      </c>
      <c r="F57" s="119">
        <v>49.224568598130844</v>
      </c>
      <c r="G57" s="138">
        <v>1.4110668917539964</v>
      </c>
      <c r="H57" s="119">
        <v>45.27181134629974</v>
      </c>
      <c r="I57" s="138">
        <v>2.4026709524997347</v>
      </c>
      <c r="J57" s="119">
        <v>3.6595789743197984</v>
      </c>
      <c r="K57" s="138">
        <v>0.9104738049556006</v>
      </c>
      <c r="L57" s="119">
        <v>51.06860967938046</v>
      </c>
      <c r="M57" s="138">
        <v>1.8650873442481426</v>
      </c>
      <c r="N57" s="121">
        <v>644.30761</v>
      </c>
      <c r="O57" s="137">
        <v>44.38573679391993</v>
      </c>
      <c r="P57" s="119">
        <v>48.93139032061954</v>
      </c>
      <c r="Q57" s="138">
        <v>2.412934985141367</v>
      </c>
      <c r="R57" s="121">
        <v>596.11984</v>
      </c>
      <c r="S57" s="137">
        <v>42.699062370287876</v>
      </c>
      <c r="T57" s="121">
        <v>48.18776999999999</v>
      </c>
      <c r="U57" s="137">
        <v>12.212787680998915</v>
      </c>
      <c r="V57" s="119">
        <v>7.479000597245777</v>
      </c>
      <c r="W57" s="138">
        <v>1.8234580948474857</v>
      </c>
      <c r="X57" s="121">
        <v>672.4496</v>
      </c>
      <c r="Y57" s="139">
        <v>35.05039829472896</v>
      </c>
    </row>
    <row r="58" spans="1:25" ht="12" customHeight="1">
      <c r="A58" s="132" t="s">
        <v>60</v>
      </c>
      <c r="B58" s="115">
        <v>191.8186</v>
      </c>
      <c r="C58" s="137">
        <v>21.107458982072714</v>
      </c>
      <c r="D58" s="117">
        <v>10.459029443838604</v>
      </c>
      <c r="E58" s="134">
        <v>1.1093419779318072</v>
      </c>
      <c r="F58" s="119">
        <v>7.170788785046729</v>
      </c>
      <c r="G58" s="138">
        <v>0.7744126231782973</v>
      </c>
      <c r="H58" s="119">
        <v>33.04689951860768</v>
      </c>
      <c r="I58" s="138">
        <v>6.312906745702156</v>
      </c>
      <c r="J58" s="119">
        <v>7.157199562503323</v>
      </c>
      <c r="K58" s="138">
        <v>3.4595877176487653</v>
      </c>
      <c r="L58" s="119">
        <v>59.795900918889004</v>
      </c>
      <c r="M58" s="138">
        <v>6.580358298979213</v>
      </c>
      <c r="N58" s="121">
        <v>77.11894000000001</v>
      </c>
      <c r="O58" s="137">
        <v>16.295092780968282</v>
      </c>
      <c r="P58" s="119">
        <v>40.20409908111101</v>
      </c>
      <c r="Q58" s="138">
        <v>6.580358298979214</v>
      </c>
      <c r="R58" s="121">
        <v>63.3901</v>
      </c>
      <c r="S58" s="137">
        <v>14.778158767728353</v>
      </c>
      <c r="T58" s="121">
        <v>13.72884</v>
      </c>
      <c r="U58" s="137">
        <v>6.885064714194572</v>
      </c>
      <c r="V58" s="119">
        <v>17.802163774553954</v>
      </c>
      <c r="W58" s="138">
        <v>8.0967380465298</v>
      </c>
      <c r="X58" s="121">
        <v>114.69966000000001</v>
      </c>
      <c r="Y58" s="139">
        <v>19.85601418843586</v>
      </c>
    </row>
    <row r="59" spans="1:25" ht="12" customHeight="1">
      <c r="A59" s="132" t="s">
        <v>61</v>
      </c>
      <c r="B59" s="115">
        <v>210.64095999999998</v>
      </c>
      <c r="C59" s="137">
        <v>23.636955419546272</v>
      </c>
      <c r="D59" s="117">
        <v>11.48533042529989</v>
      </c>
      <c r="E59" s="134">
        <v>1.2333086034936078</v>
      </c>
      <c r="F59" s="119">
        <v>7.874428411214953</v>
      </c>
      <c r="G59" s="138">
        <v>0.8626403682207954</v>
      </c>
      <c r="H59" s="119">
        <v>43.0506963128159</v>
      </c>
      <c r="I59" s="138">
        <v>6.34142575982162</v>
      </c>
      <c r="J59" s="119">
        <v>2.6462991813178216</v>
      </c>
      <c r="K59" s="138">
        <v>2.0556459508913862</v>
      </c>
      <c r="L59" s="119">
        <v>54.303004505866284</v>
      </c>
      <c r="M59" s="138">
        <v>6.379819124544848</v>
      </c>
      <c r="N59" s="121">
        <v>96.25659</v>
      </c>
      <c r="O59" s="137">
        <v>18.188840027084026</v>
      </c>
      <c r="P59" s="119">
        <v>45.696995494133716</v>
      </c>
      <c r="Q59" s="138">
        <v>6.379819124544848</v>
      </c>
      <c r="R59" s="121">
        <v>90.6824</v>
      </c>
      <c r="S59" s="137">
        <v>17.657008108276862</v>
      </c>
      <c r="T59" s="121">
        <v>5.57419</v>
      </c>
      <c r="U59" s="137">
        <v>4.387825892385979</v>
      </c>
      <c r="V59" s="119">
        <v>5.790969740357517</v>
      </c>
      <c r="W59" s="138">
        <v>4.425177588774233</v>
      </c>
      <c r="X59" s="121">
        <v>114.38436999999999</v>
      </c>
      <c r="Y59" s="139">
        <v>19.81795475631238</v>
      </c>
    </row>
    <row r="60" spans="1:25" ht="12" customHeight="1">
      <c r="A60" s="18"/>
      <c r="B60" s="153"/>
      <c r="C60" s="154"/>
      <c r="D60" s="155"/>
      <c r="E60" s="156"/>
      <c r="F60" s="157"/>
      <c r="G60" s="158"/>
      <c r="H60" s="157"/>
      <c r="I60" s="138"/>
      <c r="K60" s="174"/>
      <c r="L60" s="156"/>
      <c r="M60" s="158"/>
      <c r="N60" s="159"/>
      <c r="O60" s="154"/>
      <c r="P60" s="157"/>
      <c r="Q60" s="138"/>
      <c r="R60" s="159"/>
      <c r="S60" s="154"/>
      <c r="T60" s="159"/>
      <c r="U60" s="154"/>
      <c r="V60" s="157"/>
      <c r="W60" s="138"/>
      <c r="X60" s="159"/>
      <c r="Y60" s="160"/>
    </row>
    <row r="61" spans="1:25" ht="12" customHeight="1">
      <c r="A61" s="132" t="s">
        <v>41</v>
      </c>
      <c r="B61" s="115">
        <v>841</v>
      </c>
      <c r="C61" s="137">
        <v>41.8446848240816</v>
      </c>
      <c r="D61" s="117">
        <v>100</v>
      </c>
      <c r="E61" s="149" t="s">
        <v>17</v>
      </c>
      <c r="F61" s="119">
        <v>31.439252336448597</v>
      </c>
      <c r="G61" s="138">
        <v>1.3103994703746675</v>
      </c>
      <c r="H61" s="119">
        <v>62.425683709869205</v>
      </c>
      <c r="I61" s="138">
        <v>2.925208838375809</v>
      </c>
      <c r="J61" s="119">
        <v>16.171224732461358</v>
      </c>
      <c r="K61" s="138">
        <v>2.2339348072899465</v>
      </c>
      <c r="L61" s="119">
        <v>21.521997621878715</v>
      </c>
      <c r="M61" s="138">
        <v>1.9186620872821665</v>
      </c>
      <c r="N61" s="121">
        <v>660</v>
      </c>
      <c r="O61" s="137">
        <v>44.92115759861939</v>
      </c>
      <c r="P61" s="119">
        <v>78.47800237812127</v>
      </c>
      <c r="Q61" s="138">
        <v>2.482246683698235</v>
      </c>
      <c r="R61" s="121">
        <v>525</v>
      </c>
      <c r="S61" s="137">
        <v>40.078547877885995</v>
      </c>
      <c r="T61" s="121">
        <v>136</v>
      </c>
      <c r="U61" s="137">
        <v>20.51243681282163</v>
      </c>
      <c r="V61" s="119">
        <v>20.606060606060606</v>
      </c>
      <c r="W61" s="138">
        <v>2.7702545086281343</v>
      </c>
      <c r="X61" s="121">
        <v>181</v>
      </c>
      <c r="Y61" s="139">
        <v>18.206541434330685</v>
      </c>
    </row>
    <row r="62" spans="1:25" s="27" customFormat="1" ht="12" customHeight="1">
      <c r="A62" s="132" t="s">
        <v>13</v>
      </c>
      <c r="B62" s="115">
        <v>423</v>
      </c>
      <c r="C62" s="137">
        <v>29.677361694503077</v>
      </c>
      <c r="D62" s="117">
        <v>50.29726516052319</v>
      </c>
      <c r="E62" s="134">
        <v>2.5168425973277047</v>
      </c>
      <c r="F62" s="119">
        <v>15.813084112149534</v>
      </c>
      <c r="G62" s="138">
        <v>1.0298178662315884</v>
      </c>
      <c r="H62" s="119">
        <v>68.18510638297872</v>
      </c>
      <c r="I62" s="138">
        <v>3.9033827731695494</v>
      </c>
      <c r="J62" s="119">
        <v>13.47517730496454</v>
      </c>
      <c r="K62" s="138">
        <v>2.86166469382158</v>
      </c>
      <c r="L62" s="119">
        <v>18.439716312056735</v>
      </c>
      <c r="M62" s="138">
        <v>3.2501067355803044</v>
      </c>
      <c r="N62" s="121">
        <v>345</v>
      </c>
      <c r="O62" s="137">
        <v>31.956004130679418</v>
      </c>
      <c r="P62" s="119">
        <v>81.56028368794325</v>
      </c>
      <c r="Q62" s="138">
        <v>3.250106735580305</v>
      </c>
      <c r="R62" s="121">
        <v>288</v>
      </c>
      <c r="S62" s="137">
        <v>29.206057453891304</v>
      </c>
      <c r="T62" s="121">
        <v>57</v>
      </c>
      <c r="U62" s="137">
        <v>13.009344026506486</v>
      </c>
      <c r="V62" s="119">
        <v>16.42173913043478</v>
      </c>
      <c r="W62" s="138">
        <v>3.437937821146498</v>
      </c>
      <c r="X62" s="121">
        <v>78</v>
      </c>
      <c r="Y62" s="139">
        <v>15.216547308768833</v>
      </c>
    </row>
    <row r="63" spans="1:25" ht="12" customHeight="1">
      <c r="A63" s="132" t="s">
        <v>14</v>
      </c>
      <c r="B63" s="115">
        <v>418</v>
      </c>
      <c r="C63" s="137">
        <v>29.49968790659418</v>
      </c>
      <c r="D63" s="117">
        <v>49.70273483947681</v>
      </c>
      <c r="E63" s="134">
        <v>2.5168425973277047</v>
      </c>
      <c r="F63" s="119">
        <v>15.626168224299064</v>
      </c>
      <c r="G63" s="138">
        <v>1.0248491983670678</v>
      </c>
      <c r="H63" s="119">
        <v>56.45933014354066</v>
      </c>
      <c r="I63" s="138">
        <v>4.044881804773347</v>
      </c>
      <c r="J63" s="119">
        <v>18.899521531100476</v>
      </c>
      <c r="K63" s="138">
        <v>3.1939457474402633</v>
      </c>
      <c r="L63" s="119">
        <v>24.641148325358852</v>
      </c>
      <c r="M63" s="138">
        <v>3.5155075049752367</v>
      </c>
      <c r="N63" s="121">
        <v>315</v>
      </c>
      <c r="O63" s="137">
        <v>29.550871814550582</v>
      </c>
      <c r="P63" s="119">
        <v>75.35885167464114</v>
      </c>
      <c r="Q63" s="138">
        <v>3.5155075049752367</v>
      </c>
      <c r="R63" s="121">
        <v>236</v>
      </c>
      <c r="S63" s="137">
        <v>25.589556932467588</v>
      </c>
      <c r="T63" s="121">
        <v>79</v>
      </c>
      <c r="U63" s="137">
        <v>14.818384831013129</v>
      </c>
      <c r="V63" s="119">
        <v>25.07936507936508</v>
      </c>
      <c r="W63" s="138">
        <v>4.073636556103066</v>
      </c>
      <c r="X63" s="121">
        <v>103</v>
      </c>
      <c r="Y63" s="139">
        <v>16.917952624357355</v>
      </c>
    </row>
    <row r="64" spans="1:25" ht="12" customHeight="1">
      <c r="A64" s="132" t="s">
        <v>8</v>
      </c>
      <c r="B64" s="115"/>
      <c r="C64" s="161"/>
      <c r="D64" s="117"/>
      <c r="E64" s="140"/>
      <c r="F64" s="119"/>
      <c r="G64" s="141"/>
      <c r="H64" s="119"/>
      <c r="I64" s="138"/>
      <c r="K64" s="174"/>
      <c r="L64" s="170"/>
      <c r="M64" s="141"/>
      <c r="N64" s="121"/>
      <c r="O64" s="161"/>
      <c r="P64" s="119"/>
      <c r="Q64" s="138"/>
      <c r="R64" s="121"/>
      <c r="S64" s="161"/>
      <c r="T64" s="121"/>
      <c r="U64" s="161"/>
      <c r="V64" s="119"/>
      <c r="W64" s="138"/>
      <c r="X64" s="121"/>
      <c r="Y64" s="162"/>
    </row>
    <row r="65" spans="1:25" ht="12" customHeight="1">
      <c r="A65" s="132" t="s">
        <v>59</v>
      </c>
      <c r="B65" s="115">
        <v>482.26716999999996</v>
      </c>
      <c r="C65" s="137">
        <v>31.785659253128244</v>
      </c>
      <c r="D65" s="117">
        <v>57.34449108204518</v>
      </c>
      <c r="E65" s="134">
        <v>2.4895860527560685</v>
      </c>
      <c r="F65" s="119">
        <v>18.028679252336445</v>
      </c>
      <c r="G65" s="138">
        <v>1.085032518295454</v>
      </c>
      <c r="H65" s="119">
        <v>69.24499546589497</v>
      </c>
      <c r="I65" s="138">
        <v>3.6807466170035785</v>
      </c>
      <c r="J65" s="119">
        <v>12.256490525780555</v>
      </c>
      <c r="K65" s="138">
        <v>2.6275270398955515</v>
      </c>
      <c r="L65" s="119">
        <v>18.49851608186392</v>
      </c>
      <c r="M65" s="138">
        <v>2.393803992374541</v>
      </c>
      <c r="N65" s="121">
        <v>393.05490999999995</v>
      </c>
      <c r="O65" s="137">
        <v>34.69035297144724</v>
      </c>
      <c r="P65" s="119">
        <v>81.50148599167552</v>
      </c>
      <c r="Q65" s="138">
        <v>3.096955844097196</v>
      </c>
      <c r="R65" s="121">
        <v>333.94588</v>
      </c>
      <c r="S65" s="137">
        <v>31.980644806315212</v>
      </c>
      <c r="T65" s="121">
        <v>59.10903</v>
      </c>
      <c r="U65" s="137">
        <v>13.525740454450519</v>
      </c>
      <c r="V65" s="119">
        <v>15.03836448703821</v>
      </c>
      <c r="W65" s="138">
        <v>3.1723828867792143</v>
      </c>
      <c r="X65" s="121">
        <v>89.21227</v>
      </c>
      <c r="Y65" s="139">
        <v>12.78493103023763</v>
      </c>
    </row>
    <row r="66" spans="1:25" ht="12" customHeight="1">
      <c r="A66" s="132" t="s">
        <v>60</v>
      </c>
      <c r="B66" s="115">
        <v>152.74095</v>
      </c>
      <c r="C66" s="137">
        <v>18.907144975683</v>
      </c>
      <c r="D66" s="117">
        <v>18.161825208085613</v>
      </c>
      <c r="E66" s="134">
        <v>2.0638029868878696</v>
      </c>
      <c r="F66" s="119">
        <v>5.709942056074766</v>
      </c>
      <c r="G66" s="138">
        <v>0.6964587995946313</v>
      </c>
      <c r="H66" s="119">
        <v>50.567729217344805</v>
      </c>
      <c r="I66" s="138">
        <v>7.519488311843957</v>
      </c>
      <c r="J66" s="119">
        <v>23.776014225392732</v>
      </c>
      <c r="K66" s="138">
        <v>6.40267762006366</v>
      </c>
      <c r="L66" s="119">
        <v>25.656263104295217</v>
      </c>
      <c r="M66" s="138">
        <v>6.568484448627865</v>
      </c>
      <c r="N66" s="121">
        <v>113.55333999999999</v>
      </c>
      <c r="O66" s="137">
        <v>19.75705084525841</v>
      </c>
      <c r="P66" s="119">
        <v>74.34374344273752</v>
      </c>
      <c r="Q66" s="138">
        <v>6.568483899770845</v>
      </c>
      <c r="R66" s="121">
        <v>77.23763000000001</v>
      </c>
      <c r="S66" s="137">
        <v>16.307584165683323</v>
      </c>
      <c r="T66" s="121">
        <v>36.315709999999996</v>
      </c>
      <c r="U66" s="137">
        <v>11.19230441454789</v>
      </c>
      <c r="V66" s="119">
        <v>31.981190513638786</v>
      </c>
      <c r="W66" s="138">
        <v>8.135530842155063</v>
      </c>
      <c r="X66" s="121">
        <v>39.18762</v>
      </c>
      <c r="Y66" s="139">
        <v>11.625692839033952</v>
      </c>
    </row>
    <row r="67" spans="1:25" ht="12" customHeight="1" thickBot="1">
      <c r="A67" s="132" t="s">
        <v>61</v>
      </c>
      <c r="B67" s="142">
        <v>179.46947</v>
      </c>
      <c r="C67" s="143">
        <v>21.87369966781769</v>
      </c>
      <c r="D67" s="146">
        <v>21.340008323424495</v>
      </c>
      <c r="E67" s="145">
        <v>2.3402825583132243</v>
      </c>
      <c r="F67" s="146">
        <v>6.709139065420561</v>
      </c>
      <c r="G67" s="145">
        <v>0.801277795082243</v>
      </c>
      <c r="H67" s="146">
        <v>56.85354729135824</v>
      </c>
      <c r="I67" s="145">
        <v>6.871951206807361</v>
      </c>
      <c r="J67" s="146">
        <v>21.30641495737409</v>
      </c>
      <c r="K67" s="145">
        <v>5.681376775914372</v>
      </c>
      <c r="L67" s="146">
        <v>21.840032179289327</v>
      </c>
      <c r="M67" s="145">
        <v>5.732546135727012</v>
      </c>
      <c r="N67" s="147">
        <v>140.27327</v>
      </c>
      <c r="O67" s="143">
        <v>21.93090571472815</v>
      </c>
      <c r="P67" s="146">
        <v>78.15996224873233</v>
      </c>
      <c r="Q67" s="145">
        <v>5.73254666265519</v>
      </c>
      <c r="R67" s="142">
        <v>102.03475999999999</v>
      </c>
      <c r="S67" s="143">
        <v>18.72386769739564</v>
      </c>
      <c r="T67" s="142">
        <v>38.238510000000005</v>
      </c>
      <c r="U67" s="143">
        <v>11.482187235366233</v>
      </c>
      <c r="V67" s="146">
        <v>27.260011832617863</v>
      </c>
      <c r="W67" s="145">
        <v>6.988535864769317</v>
      </c>
      <c r="X67" s="142">
        <v>39.19619</v>
      </c>
      <c r="Y67" s="148">
        <v>11.624781315144533</v>
      </c>
    </row>
    <row r="68" spans="1:25" ht="12" customHeight="1" thickTop="1">
      <c r="A68" s="132"/>
      <c r="B68" s="115"/>
      <c r="C68" s="137"/>
      <c r="D68" s="117"/>
      <c r="E68" s="134"/>
      <c r="F68" s="119"/>
      <c r="G68" s="138"/>
      <c r="H68" s="119"/>
      <c r="I68" s="138"/>
      <c r="K68" s="174"/>
      <c r="L68" s="134"/>
      <c r="M68" s="138"/>
      <c r="N68" s="121"/>
      <c r="O68" s="139"/>
      <c r="P68" s="119"/>
      <c r="Q68" s="138"/>
      <c r="R68" s="121"/>
      <c r="S68" s="137"/>
      <c r="T68" s="121"/>
      <c r="U68" s="137"/>
      <c r="V68" s="119"/>
      <c r="W68" s="138"/>
      <c r="X68" s="121"/>
      <c r="Y68" s="139"/>
    </row>
    <row r="69" spans="1:25" s="27" customFormat="1" ht="12" customHeight="1">
      <c r="A69" s="114" t="s">
        <v>57</v>
      </c>
      <c r="B69" s="115"/>
      <c r="C69" s="116"/>
      <c r="D69" s="117"/>
      <c r="E69" s="118"/>
      <c r="F69" s="119"/>
      <c r="G69" s="120"/>
      <c r="H69" s="119"/>
      <c r="I69" s="120"/>
      <c r="K69" s="173"/>
      <c r="L69" s="117"/>
      <c r="M69" s="120"/>
      <c r="N69" s="121"/>
      <c r="O69" s="122"/>
      <c r="P69" s="119"/>
      <c r="Q69" s="120"/>
      <c r="R69" s="121"/>
      <c r="S69" s="163"/>
      <c r="T69" s="121"/>
      <c r="U69" s="163"/>
      <c r="V69" s="119"/>
      <c r="W69" s="120"/>
      <c r="X69" s="121"/>
      <c r="Y69" s="121"/>
    </row>
    <row r="70" spans="1:25" ht="12" customHeight="1">
      <c r="A70" s="114" t="s">
        <v>24</v>
      </c>
      <c r="B70" s="123">
        <v>2691.50725</v>
      </c>
      <c r="C70" s="124">
        <v>108.16001238645914</v>
      </c>
      <c r="D70" s="125">
        <v>100</v>
      </c>
      <c r="E70" s="126" t="s">
        <v>17</v>
      </c>
      <c r="F70" s="127">
        <v>100</v>
      </c>
      <c r="G70" s="128" t="s">
        <v>17</v>
      </c>
      <c r="H70" s="127">
        <v>46.20108194023999</v>
      </c>
      <c r="I70" s="131">
        <v>1.683227215632895</v>
      </c>
      <c r="J70" s="127">
        <v>8.953603598875686</v>
      </c>
      <c r="K70" s="131">
        <v>0.9683514587365598</v>
      </c>
      <c r="L70" s="127">
        <v>44.84531446088432</v>
      </c>
      <c r="M70" s="131">
        <v>1.297875991338141</v>
      </c>
      <c r="N70" s="129">
        <v>1484.4923600000002</v>
      </c>
      <c r="O70" s="130">
        <v>67.2247207462376</v>
      </c>
      <c r="P70" s="127">
        <v>55.154685539115675</v>
      </c>
      <c r="Q70" s="131">
        <v>1.6791119169474003</v>
      </c>
      <c r="R70" s="129">
        <v>1243.50547</v>
      </c>
      <c r="S70" s="124">
        <v>61.56568758892636</v>
      </c>
      <c r="T70" s="129">
        <v>240.98689000000002</v>
      </c>
      <c r="U70" s="124">
        <v>27.29773280954977</v>
      </c>
      <c r="V70" s="127">
        <v>16.233622785367515</v>
      </c>
      <c r="W70" s="131">
        <v>1.684046520142504</v>
      </c>
      <c r="X70" s="129">
        <v>1207.01489</v>
      </c>
      <c r="Y70" s="130">
        <v>46.89718892287537</v>
      </c>
    </row>
    <row r="71" spans="1:25" s="27" customFormat="1" ht="12" customHeight="1">
      <c r="A71" s="132" t="s">
        <v>20</v>
      </c>
      <c r="B71" s="180">
        <v>1328.3511299999998</v>
      </c>
      <c r="C71" s="133">
        <v>76.05181264289769</v>
      </c>
      <c r="D71" s="181">
        <v>49.353429384223276</v>
      </c>
      <c r="E71" s="182">
        <v>2.0863318563953204</v>
      </c>
      <c r="F71" s="183">
        <v>49.353429384223276</v>
      </c>
      <c r="G71" s="135">
        <v>2.0863318563953204</v>
      </c>
      <c r="H71" s="183">
        <v>42.808786559318854</v>
      </c>
      <c r="I71" s="135">
        <v>2.3400546254837113</v>
      </c>
      <c r="J71" s="183">
        <v>9.817833331462595</v>
      </c>
      <c r="K71" s="135">
        <v>1.4072233778778849</v>
      </c>
      <c r="L71" s="183">
        <v>47.373380109218566</v>
      </c>
      <c r="M71" s="135">
        <v>2.361374157528653</v>
      </c>
      <c r="N71" s="184">
        <v>699.0663000000001</v>
      </c>
      <c r="O71" s="133">
        <v>45.401407237689654</v>
      </c>
      <c r="P71" s="183">
        <v>52.626619890781456</v>
      </c>
      <c r="Q71" s="135">
        <v>2.361374157528653</v>
      </c>
      <c r="R71" s="184">
        <v>568.651</v>
      </c>
      <c r="S71" s="133">
        <v>40.976999332386065</v>
      </c>
      <c r="T71" s="184">
        <v>130.4153</v>
      </c>
      <c r="U71" s="133">
        <v>19.670271871146806</v>
      </c>
      <c r="V71" s="183">
        <v>18.655641102996952</v>
      </c>
      <c r="W71" s="135">
        <v>2.5395744674248992</v>
      </c>
      <c r="X71" s="184">
        <v>629.2848299999999</v>
      </c>
      <c r="Y71" s="136">
        <v>43.09214834766793</v>
      </c>
    </row>
    <row r="72" spans="1:25" ht="12" customHeight="1">
      <c r="A72" s="132" t="s">
        <v>21</v>
      </c>
      <c r="B72" s="115">
        <v>1363.15612</v>
      </c>
      <c r="C72" s="137">
        <v>76.90404735091872</v>
      </c>
      <c r="D72" s="117">
        <v>50.64657061577672</v>
      </c>
      <c r="E72" s="134">
        <v>2.0863318563953204</v>
      </c>
      <c r="F72" s="119">
        <v>50.64657061577672</v>
      </c>
      <c r="G72" s="138">
        <v>2.0863318563953204</v>
      </c>
      <c r="H72" s="119">
        <v>49.506763025793404</v>
      </c>
      <c r="I72" s="138">
        <v>2.258679634368871</v>
      </c>
      <c r="J72" s="119">
        <v>8.111439942770458</v>
      </c>
      <c r="K72" s="138">
        <v>1.2333475216379142</v>
      </c>
      <c r="L72" s="119">
        <v>42.38179703143614</v>
      </c>
      <c r="M72" s="138">
        <v>2.2324169030636405</v>
      </c>
      <c r="N72" s="121">
        <v>785.42606</v>
      </c>
      <c r="O72" s="137">
        <v>46.539570066261454</v>
      </c>
      <c r="P72" s="119">
        <v>57.61820296856386</v>
      </c>
      <c r="Q72" s="138">
        <v>2.2324169030636405</v>
      </c>
      <c r="R72" s="121">
        <v>674.85447</v>
      </c>
      <c r="S72" s="137">
        <v>43.166269821632156</v>
      </c>
      <c r="T72" s="121">
        <v>110.57159</v>
      </c>
      <c r="U72" s="137">
        <v>17.52801058329299</v>
      </c>
      <c r="V72" s="119">
        <v>14.077912057056013</v>
      </c>
      <c r="W72" s="138">
        <v>2.069890848276372</v>
      </c>
      <c r="X72" s="121">
        <v>577.7300600000001</v>
      </c>
      <c r="Y72" s="139">
        <v>39.961207367032145</v>
      </c>
    </row>
    <row r="73" spans="1:25" ht="12" customHeight="1">
      <c r="A73" s="18"/>
      <c r="B73" s="115"/>
      <c r="C73" s="116"/>
      <c r="D73" s="117"/>
      <c r="E73" s="140"/>
      <c r="F73" s="119"/>
      <c r="G73" s="141"/>
      <c r="H73" s="119"/>
      <c r="I73" s="138"/>
      <c r="J73" s="119"/>
      <c r="K73" s="138"/>
      <c r="L73" s="119"/>
      <c r="M73" s="138"/>
      <c r="N73" s="121"/>
      <c r="O73" s="116"/>
      <c r="P73" s="119"/>
      <c r="Q73" s="138"/>
      <c r="R73" s="121"/>
      <c r="S73" s="137"/>
      <c r="T73" s="121"/>
      <c r="U73" s="137"/>
      <c r="V73" s="119"/>
      <c r="W73" s="138"/>
      <c r="X73" s="121"/>
      <c r="Y73" s="139"/>
    </row>
    <row r="74" spans="1:25" ht="12" customHeight="1">
      <c r="A74" s="132" t="s">
        <v>62</v>
      </c>
      <c r="B74" s="115">
        <v>1805.20643</v>
      </c>
      <c r="C74" s="137">
        <v>88.27772289340597</v>
      </c>
      <c r="D74" s="117">
        <v>67.07046507119756</v>
      </c>
      <c r="E74" s="134">
        <v>1.9611380105427105</v>
      </c>
      <c r="F74" s="119">
        <v>67.07046507119756</v>
      </c>
      <c r="G74" s="138">
        <v>1.9611380105427105</v>
      </c>
      <c r="H74" s="119">
        <v>49.617503855223916</v>
      </c>
      <c r="I74" s="138">
        <v>2.06120666439185</v>
      </c>
      <c r="J74" s="119">
        <v>8.231235914664897</v>
      </c>
      <c r="K74" s="138">
        <v>1.1381958717543383</v>
      </c>
      <c r="L74" s="119">
        <v>42.15125967615792</v>
      </c>
      <c r="M74" s="138">
        <v>1.5735118894303635</v>
      </c>
      <c r="N74" s="121">
        <v>1044.28918</v>
      </c>
      <c r="O74" s="137">
        <v>56.44847709173879</v>
      </c>
      <c r="P74" s="119">
        <v>57.84874032384207</v>
      </c>
      <c r="Q74" s="138">
        <v>2.0357126432987434</v>
      </c>
      <c r="R74" s="121">
        <v>895.69837</v>
      </c>
      <c r="S74" s="137">
        <v>52.29881633497712</v>
      </c>
      <c r="T74" s="121">
        <v>148.5908</v>
      </c>
      <c r="U74" s="137">
        <v>21.440239018874898</v>
      </c>
      <c r="V74" s="119">
        <v>14.228893954450433</v>
      </c>
      <c r="W74" s="138">
        <v>1.9021561398941957</v>
      </c>
      <c r="X74" s="121">
        <v>760.91725</v>
      </c>
      <c r="Y74" s="139">
        <v>37.27667318441752</v>
      </c>
    </row>
    <row r="75" spans="1:25" ht="12.75" customHeight="1">
      <c r="A75" s="132" t="s">
        <v>63</v>
      </c>
      <c r="B75" s="115">
        <v>318.16335</v>
      </c>
      <c r="C75" s="137">
        <v>44.86232206517549</v>
      </c>
      <c r="D75" s="117">
        <v>11.821010327949143</v>
      </c>
      <c r="E75" s="134">
        <v>1.6147912515788867</v>
      </c>
      <c r="F75" s="119">
        <v>11.821010327949143</v>
      </c>
      <c r="G75" s="138">
        <v>1.6147912515788867</v>
      </c>
      <c r="H75" s="119">
        <v>29.711633976697822</v>
      </c>
      <c r="I75" s="138">
        <v>4.762159556213829</v>
      </c>
      <c r="J75" s="119">
        <v>18.23205281186535</v>
      </c>
      <c r="K75" s="138">
        <v>4.023539626888561</v>
      </c>
      <c r="L75" s="119">
        <v>52.05631321143682</v>
      </c>
      <c r="M75" s="138">
        <v>5.20596648180752</v>
      </c>
      <c r="N75" s="121">
        <v>152.53923999999998</v>
      </c>
      <c r="O75" s="137">
        <v>22.87880609560023</v>
      </c>
      <c r="P75" s="119">
        <v>47.94368678856317</v>
      </c>
      <c r="Q75" s="138">
        <v>5.20596648180752</v>
      </c>
      <c r="R75" s="121">
        <v>94.53153</v>
      </c>
      <c r="S75" s="137">
        <v>18.034141503956388</v>
      </c>
      <c r="T75" s="121">
        <v>58.007709999999996</v>
      </c>
      <c r="U75" s="137">
        <v>14.138544631941633</v>
      </c>
      <c r="V75" s="119">
        <v>38.0280575673512</v>
      </c>
      <c r="W75" s="138">
        <v>7.306053741557096</v>
      </c>
      <c r="X75" s="121">
        <v>165.62410999999997</v>
      </c>
      <c r="Y75" s="139">
        <v>23.832894763220704</v>
      </c>
    </row>
    <row r="76" spans="1:25" ht="12" customHeight="1" thickBot="1">
      <c r="A76" s="132" t="s">
        <v>64</v>
      </c>
      <c r="B76" s="142">
        <v>382.34592</v>
      </c>
      <c r="C76" s="143">
        <v>63.88174403065618</v>
      </c>
      <c r="D76" s="144">
        <v>14.20564332494367</v>
      </c>
      <c r="E76" s="145">
        <v>2.2667444683189117</v>
      </c>
      <c r="F76" s="146">
        <v>14.20564332494367</v>
      </c>
      <c r="G76" s="145">
        <v>2.2667444683189117</v>
      </c>
      <c r="H76" s="146">
        <v>48.88400273762566</v>
      </c>
      <c r="I76" s="145">
        <v>4.75179388952205</v>
      </c>
      <c r="J76" s="146">
        <v>7.807001052868564</v>
      </c>
      <c r="K76" s="145">
        <v>2.5502742502233566</v>
      </c>
      <c r="L76" s="146">
        <v>43.308996209505786</v>
      </c>
      <c r="M76" s="145">
        <v>4.710227982473329</v>
      </c>
      <c r="N76" s="147">
        <v>216.75574</v>
      </c>
      <c r="O76" s="143">
        <v>27.20487550414647</v>
      </c>
      <c r="P76" s="146">
        <v>56.69100379049422</v>
      </c>
      <c r="Q76" s="145">
        <v>4.710227982473329</v>
      </c>
      <c r="R76" s="142">
        <v>186.90599</v>
      </c>
      <c r="S76" s="143">
        <v>25.282950098212364</v>
      </c>
      <c r="T76" s="142">
        <v>29.84975</v>
      </c>
      <c r="U76" s="143">
        <v>10.14713101489595</v>
      </c>
      <c r="V76" s="146">
        <v>13.771146268144962</v>
      </c>
      <c r="W76" s="145">
        <v>4.350609204614139</v>
      </c>
      <c r="X76" s="142">
        <v>165.59018</v>
      </c>
      <c r="Y76" s="148">
        <v>23.811478571432207</v>
      </c>
    </row>
    <row r="77" spans="1:25" ht="12" customHeight="1" thickTop="1">
      <c r="A77" s="132"/>
      <c r="B77" s="115"/>
      <c r="C77" s="137"/>
      <c r="D77" s="117"/>
      <c r="E77" s="134"/>
      <c r="F77" s="119"/>
      <c r="G77" s="138"/>
      <c r="H77" s="119"/>
      <c r="I77" s="138"/>
      <c r="J77" s="119"/>
      <c r="K77" s="174"/>
      <c r="L77" s="119"/>
      <c r="M77" s="174"/>
      <c r="N77" s="121"/>
      <c r="O77" s="137"/>
      <c r="P77" s="119"/>
      <c r="Q77" s="138"/>
      <c r="R77" s="121"/>
      <c r="S77" s="137"/>
      <c r="T77" s="121"/>
      <c r="U77" s="137"/>
      <c r="V77" s="119"/>
      <c r="W77" s="138"/>
      <c r="X77" s="121"/>
      <c r="Y77" s="139"/>
    </row>
    <row r="78" spans="1:25" s="27" customFormat="1" ht="12" customHeight="1">
      <c r="A78" s="132" t="s">
        <v>58</v>
      </c>
      <c r="B78" s="115">
        <v>1775.8971299999998</v>
      </c>
      <c r="C78" s="137">
        <v>60.02519290576185</v>
      </c>
      <c r="D78" s="117">
        <v>100</v>
      </c>
      <c r="E78" s="149" t="s">
        <v>17</v>
      </c>
      <c r="F78" s="119">
        <v>65.9815101742713</v>
      </c>
      <c r="G78" s="138">
        <v>1.333099570932431</v>
      </c>
      <c r="H78" s="119">
        <v>40.4575444074286</v>
      </c>
      <c r="I78" s="138">
        <v>2.040008163820634</v>
      </c>
      <c r="J78" s="119">
        <v>3.7858763812518808</v>
      </c>
      <c r="K78" s="138">
        <v>0.7968823393280021</v>
      </c>
      <c r="L78" s="119">
        <v>55.756579211319526</v>
      </c>
      <c r="M78" s="138">
        <v>1.5956760967574448</v>
      </c>
      <c r="N78" s="121">
        <v>785.71764</v>
      </c>
      <c r="O78" s="137">
        <v>48.996980357600464</v>
      </c>
      <c r="P78" s="119">
        <v>44.24342078868048</v>
      </c>
      <c r="Q78" s="138">
        <v>2.0643873278610365</v>
      </c>
      <c r="R78" s="121">
        <v>718.48437</v>
      </c>
      <c r="S78" s="137">
        <v>46.86203719985988</v>
      </c>
      <c r="T78" s="121">
        <v>67.23327</v>
      </c>
      <c r="U78" s="137">
        <v>14.425043463313438</v>
      </c>
      <c r="V78" s="119">
        <v>8.556925106072457</v>
      </c>
      <c r="W78" s="138">
        <v>1.7559069603345006</v>
      </c>
      <c r="X78" s="121">
        <v>990.17949</v>
      </c>
      <c r="Y78" s="139">
        <v>42.499116536326376</v>
      </c>
    </row>
    <row r="79" spans="1:25" s="27" customFormat="1" ht="12" customHeight="1">
      <c r="A79" s="132" t="s">
        <v>13</v>
      </c>
      <c r="B79" s="115">
        <v>874.50495</v>
      </c>
      <c r="C79" s="137">
        <v>42.1479699988574</v>
      </c>
      <c r="D79" s="117">
        <v>49.242995848526434</v>
      </c>
      <c r="E79" s="134">
        <v>1.7318211765303815</v>
      </c>
      <c r="F79" s="119">
        <v>32.49127231591146</v>
      </c>
      <c r="G79" s="138">
        <v>1.3178235625720143</v>
      </c>
      <c r="H79" s="119">
        <v>35.10397511186186</v>
      </c>
      <c r="I79" s="138">
        <v>2.7820016717101557</v>
      </c>
      <c r="J79" s="119">
        <v>3.758521892872076</v>
      </c>
      <c r="K79" s="138">
        <v>1.1085617108750716</v>
      </c>
      <c r="L79" s="119">
        <v>61.13750299526606</v>
      </c>
      <c r="M79" s="138">
        <v>2.8411187691885935</v>
      </c>
      <c r="N79" s="121">
        <v>339.85446</v>
      </c>
      <c r="O79" s="137">
        <v>31.717685396834675</v>
      </c>
      <c r="P79" s="119">
        <v>38.86249700473394</v>
      </c>
      <c r="Q79" s="138">
        <v>2.841118769188593</v>
      </c>
      <c r="R79" s="121">
        <v>306.986</v>
      </c>
      <c r="S79" s="137">
        <v>30.150285455791757</v>
      </c>
      <c r="T79" s="121">
        <v>32.86846</v>
      </c>
      <c r="U79" s="137">
        <v>9.880163152437884</v>
      </c>
      <c r="V79" s="119">
        <v>9.671334017508553</v>
      </c>
      <c r="W79" s="138">
        <v>2.76350865216202</v>
      </c>
      <c r="X79" s="121">
        <v>534.65049</v>
      </c>
      <c r="Y79" s="139">
        <v>39.74039970990941</v>
      </c>
    </row>
    <row r="80" spans="1:25" ht="12" customHeight="1">
      <c r="A80" s="132" t="s">
        <v>14</v>
      </c>
      <c r="B80" s="115">
        <v>901.39218</v>
      </c>
      <c r="C80" s="137">
        <v>42.73708809214319</v>
      </c>
      <c r="D80" s="117">
        <v>50.75700415147358</v>
      </c>
      <c r="E80" s="134">
        <v>1.7318211765303817</v>
      </c>
      <c r="F80" s="119">
        <v>33.49023785835985</v>
      </c>
      <c r="G80" s="138">
        <v>1.3279929247709636</v>
      </c>
      <c r="H80" s="119">
        <v>45.65142444435229</v>
      </c>
      <c r="I80" s="138">
        <v>2.767215103481049</v>
      </c>
      <c r="J80" s="119">
        <v>3.8124149246557693</v>
      </c>
      <c r="K80" s="138">
        <v>1.0638521141453907</v>
      </c>
      <c r="L80" s="119">
        <v>50.53616063099193</v>
      </c>
      <c r="M80" s="138">
        <v>2.7775808133279574</v>
      </c>
      <c r="N80" s="121">
        <v>445.86318</v>
      </c>
      <c r="O80" s="137">
        <v>35.131591958326176</v>
      </c>
      <c r="P80" s="119">
        <v>49.463839369008056</v>
      </c>
      <c r="Q80" s="138">
        <v>2.777580813327958</v>
      </c>
      <c r="R80" s="121">
        <v>411.49837</v>
      </c>
      <c r="S80" s="137">
        <v>33.75706158977864</v>
      </c>
      <c r="T80" s="121">
        <v>34.36481</v>
      </c>
      <c r="U80" s="137">
        <v>9.775801362284504</v>
      </c>
      <c r="V80" s="119">
        <v>7.707478783065244</v>
      </c>
      <c r="W80" s="138">
        <v>2.1067702752892656</v>
      </c>
      <c r="X80" s="121">
        <v>455.529</v>
      </c>
      <c r="Y80" s="139">
        <v>35.50843521242423</v>
      </c>
    </row>
    <row r="81" spans="1:25" ht="12" customHeight="1">
      <c r="A81" s="18"/>
      <c r="B81" s="115"/>
      <c r="C81" s="116"/>
      <c r="D81" s="117"/>
      <c r="E81" s="140"/>
      <c r="F81" s="119"/>
      <c r="G81" s="150"/>
      <c r="H81" s="119"/>
      <c r="I81" s="138"/>
      <c r="J81" s="119"/>
      <c r="K81" s="138"/>
      <c r="L81" s="119"/>
      <c r="M81" s="138"/>
      <c r="N81" s="121"/>
      <c r="O81" s="116"/>
      <c r="P81" s="119"/>
      <c r="Q81" s="138"/>
      <c r="R81" s="121"/>
      <c r="S81" s="116"/>
      <c r="T81" s="121"/>
      <c r="U81" s="116"/>
      <c r="V81" s="119"/>
      <c r="W81" s="138"/>
      <c r="X81" s="121"/>
      <c r="Y81" s="20"/>
    </row>
    <row r="82" spans="1:25" ht="12" customHeight="1">
      <c r="A82" s="132" t="s">
        <v>9</v>
      </c>
      <c r="B82" s="115">
        <v>664.73797</v>
      </c>
      <c r="C82" s="137">
        <v>37.297976610560305</v>
      </c>
      <c r="D82" s="117">
        <v>37.4311078480092</v>
      </c>
      <c r="E82" s="134">
        <v>1.6764028690426338</v>
      </c>
      <c r="F82" s="119">
        <v>24.697610233076652</v>
      </c>
      <c r="G82" s="138">
        <v>1.2134609181966063</v>
      </c>
      <c r="H82" s="119">
        <v>52.532622741559344</v>
      </c>
      <c r="I82" s="138">
        <v>3.392458896416858</v>
      </c>
      <c r="J82" s="119">
        <v>6.895986398971613</v>
      </c>
      <c r="K82" s="138">
        <v>1.7292493954984471</v>
      </c>
      <c r="L82" s="119">
        <v>40.571390859469034</v>
      </c>
      <c r="M82" s="138">
        <v>2.578479723112488</v>
      </c>
      <c r="N82" s="121">
        <v>395.04453</v>
      </c>
      <c r="O82" s="137">
        <v>34.77786156665003</v>
      </c>
      <c r="P82" s="119">
        <v>59.428609140530966</v>
      </c>
      <c r="Q82" s="138">
        <v>3.335878049659842</v>
      </c>
      <c r="R82" s="121">
        <v>349.20428999999996</v>
      </c>
      <c r="S82" s="137">
        <v>32.70179908722958</v>
      </c>
      <c r="T82" s="121">
        <v>45.84024</v>
      </c>
      <c r="U82" s="137">
        <v>11.911664946528166</v>
      </c>
      <c r="V82" s="119">
        <v>11.603815903994418</v>
      </c>
      <c r="W82" s="138">
        <v>2.8352713115377255</v>
      </c>
      <c r="X82" s="121">
        <v>269.69344</v>
      </c>
      <c r="Y82" s="139">
        <v>22.219213859985885</v>
      </c>
    </row>
    <row r="83" spans="1:25" ht="12" customHeight="1">
      <c r="A83" s="132" t="s">
        <v>10</v>
      </c>
      <c r="B83" s="115">
        <v>1111.15916</v>
      </c>
      <c r="C83" s="137">
        <v>47.92556109559488</v>
      </c>
      <c r="D83" s="117">
        <v>62.56889215199081</v>
      </c>
      <c r="E83" s="134">
        <v>1.6764028690426338</v>
      </c>
      <c r="F83" s="119">
        <v>41.283899941194655</v>
      </c>
      <c r="G83" s="138">
        <v>1.385360839784095</v>
      </c>
      <c r="H83" s="119">
        <v>33.23377093880953</v>
      </c>
      <c r="I83" s="138">
        <v>2.4751856435578867</v>
      </c>
      <c r="J83" s="119">
        <v>1.9252894427833362</v>
      </c>
      <c r="K83" s="138">
        <v>0.7253353985589034</v>
      </c>
      <c r="L83" s="119">
        <v>64.84094051836824</v>
      </c>
      <c r="M83" s="138">
        <v>1.939261495079737</v>
      </c>
      <c r="N83" s="121">
        <v>390.67311</v>
      </c>
      <c r="O83" s="137">
        <v>34.585301701994254</v>
      </c>
      <c r="P83" s="119">
        <v>35.15905948163178</v>
      </c>
      <c r="Q83" s="138">
        <v>2.508896927131198</v>
      </c>
      <c r="R83" s="121">
        <v>369.28009000000003</v>
      </c>
      <c r="S83" s="137">
        <v>33.62691528466555</v>
      </c>
      <c r="T83" s="121">
        <v>21.39303</v>
      </c>
      <c r="U83" s="137">
        <v>8.137905030920347</v>
      </c>
      <c r="V83" s="119">
        <v>5.475941254313613</v>
      </c>
      <c r="W83" s="138">
        <v>2.025322964271675</v>
      </c>
      <c r="X83" s="121">
        <v>720.4860500000001</v>
      </c>
      <c r="Y83" s="139">
        <v>36.27642524168828</v>
      </c>
    </row>
    <row r="84" spans="1:25" ht="12" customHeight="1">
      <c r="A84" s="18"/>
      <c r="B84" s="115"/>
      <c r="C84" s="116"/>
      <c r="D84" s="117"/>
      <c r="E84" s="140"/>
      <c r="F84" s="119"/>
      <c r="G84" s="150"/>
      <c r="H84" s="119"/>
      <c r="I84" s="138"/>
      <c r="J84" s="119"/>
      <c r="K84" s="138"/>
      <c r="L84" s="119"/>
      <c r="M84" s="138"/>
      <c r="N84" s="121"/>
      <c r="O84" s="116"/>
      <c r="P84" s="119"/>
      <c r="Q84" s="138"/>
      <c r="R84" s="121"/>
      <c r="S84" s="116"/>
      <c r="T84" s="121"/>
      <c r="U84" s="116"/>
      <c r="V84" s="119"/>
      <c r="W84" s="138"/>
      <c r="X84" s="121"/>
      <c r="Y84" s="20"/>
    </row>
    <row r="85" spans="1:25" ht="12" customHeight="1">
      <c r="A85" s="132" t="s">
        <v>11</v>
      </c>
      <c r="B85" s="115">
        <v>1638.6350400000001</v>
      </c>
      <c r="C85" s="137">
        <v>57.7709091332514</v>
      </c>
      <c r="D85" s="117">
        <v>92.270831024993</v>
      </c>
      <c r="E85" s="134">
        <v>0.9250845742248511</v>
      </c>
      <c r="F85" s="119">
        <v>60.88168776064043</v>
      </c>
      <c r="G85" s="138">
        <v>1.3731796034861148</v>
      </c>
      <c r="H85" s="119">
        <v>37.94687192823608</v>
      </c>
      <c r="I85" s="138">
        <v>2.0996958467565823</v>
      </c>
      <c r="J85" s="119">
        <v>3.238610715904134</v>
      </c>
      <c r="K85" s="138">
        <v>0.7694666104596114</v>
      </c>
      <c r="L85" s="119">
        <v>58.814517355859785</v>
      </c>
      <c r="M85" s="138">
        <v>1.6460933573920842</v>
      </c>
      <c r="N85" s="121">
        <v>674.87975</v>
      </c>
      <c r="O85" s="137">
        <v>45.42294211264434</v>
      </c>
      <c r="P85" s="119">
        <v>41.1854826441402</v>
      </c>
      <c r="Q85" s="138">
        <v>2.1296140704130604</v>
      </c>
      <c r="R85" s="121">
        <v>621.81074</v>
      </c>
      <c r="S85" s="137">
        <v>43.60652442901097</v>
      </c>
      <c r="T85" s="121">
        <v>53.06901</v>
      </c>
      <c r="U85" s="137">
        <v>12.816262865704726</v>
      </c>
      <c r="V85" s="119">
        <v>7.863476419317664</v>
      </c>
      <c r="W85" s="138">
        <v>1.8230999648650235</v>
      </c>
      <c r="X85" s="121">
        <v>963.7552900000001</v>
      </c>
      <c r="Y85" s="139">
        <v>41.930943564854026</v>
      </c>
    </row>
    <row r="86" spans="1:25" ht="12" customHeight="1">
      <c r="A86" s="132" t="s">
        <v>12</v>
      </c>
      <c r="B86" s="115">
        <v>137.26209</v>
      </c>
      <c r="C86" s="137">
        <v>17.071079390647498</v>
      </c>
      <c r="D86" s="117">
        <v>7.729168975007015</v>
      </c>
      <c r="E86" s="134">
        <v>0.925084574224852</v>
      </c>
      <c r="F86" s="119">
        <v>5.099822413630875</v>
      </c>
      <c r="G86" s="138">
        <v>0.6190204363841524</v>
      </c>
      <c r="H86" s="119">
        <v>70.42995629747442</v>
      </c>
      <c r="I86" s="138">
        <v>6.822712430056673</v>
      </c>
      <c r="J86" s="119">
        <v>10.319134729771346</v>
      </c>
      <c r="K86" s="138">
        <v>4.56874278689545</v>
      </c>
      <c r="L86" s="119">
        <v>19.25090897275424</v>
      </c>
      <c r="M86" s="138">
        <v>4.556174721712098</v>
      </c>
      <c r="N86" s="121">
        <v>110.83789</v>
      </c>
      <c r="O86" s="137">
        <v>18.435131838808356</v>
      </c>
      <c r="P86" s="119">
        <v>80.74909102724575</v>
      </c>
      <c r="Q86" s="138">
        <v>5.894497873432131</v>
      </c>
      <c r="R86" s="121">
        <v>96.67363</v>
      </c>
      <c r="S86" s="137">
        <v>17.217582994956114</v>
      </c>
      <c r="T86" s="121">
        <v>14.16426</v>
      </c>
      <c r="U86" s="137">
        <v>6.621883337829083</v>
      </c>
      <c r="V86" s="119">
        <v>12.779258067796132</v>
      </c>
      <c r="W86" s="138">
        <v>5.579805488780224</v>
      </c>
      <c r="X86" s="121">
        <v>26.4242</v>
      </c>
      <c r="Y86" s="139">
        <v>6.959114487841771</v>
      </c>
    </row>
    <row r="87" spans="1:25" ht="12" customHeight="1">
      <c r="A87" s="18"/>
      <c r="B87" s="115"/>
      <c r="C87" s="116"/>
      <c r="D87" s="117"/>
      <c r="E87" s="140"/>
      <c r="F87" s="119"/>
      <c r="G87" s="150"/>
      <c r="H87" s="119"/>
      <c r="I87" s="138"/>
      <c r="J87" s="119"/>
      <c r="K87" s="138"/>
      <c r="L87" s="119"/>
      <c r="M87" s="138"/>
      <c r="N87" s="121"/>
      <c r="O87" s="116"/>
      <c r="P87" s="119"/>
      <c r="Q87" s="138"/>
      <c r="R87" s="121"/>
      <c r="S87" s="116"/>
      <c r="T87" s="121"/>
      <c r="U87" s="116"/>
      <c r="V87" s="119"/>
      <c r="W87" s="138"/>
      <c r="X87" s="121"/>
      <c r="Y87" s="20"/>
    </row>
    <row r="88" spans="1:25" ht="12" customHeight="1">
      <c r="A88" s="132" t="s">
        <v>59</v>
      </c>
      <c r="B88" s="115">
        <v>1236.7479799999999</v>
      </c>
      <c r="C88" s="137">
        <v>49.92943005845419</v>
      </c>
      <c r="D88" s="117">
        <v>69.64074433748311</v>
      </c>
      <c r="E88" s="134">
        <v>1.5927957347976731</v>
      </c>
      <c r="F88" s="119">
        <v>45.950014810474684</v>
      </c>
      <c r="G88" s="138">
        <v>1.4022794362224082</v>
      </c>
      <c r="H88" s="119">
        <v>43.37956306991502</v>
      </c>
      <c r="I88" s="138">
        <v>2.468404148785357</v>
      </c>
      <c r="J88" s="119">
        <v>2.9305445075398464</v>
      </c>
      <c r="K88" s="138">
        <v>0.8438695743083068</v>
      </c>
      <c r="L88" s="119">
        <v>53.68989242254515</v>
      </c>
      <c r="M88" s="138">
        <v>1.9196620945842755</v>
      </c>
      <c r="N88" s="121">
        <v>572.7393199999999</v>
      </c>
      <c r="O88" s="137">
        <v>41.855892637730406</v>
      </c>
      <c r="P88" s="119">
        <v>46.310107577454865</v>
      </c>
      <c r="Q88" s="138">
        <v>2.483540431474765</v>
      </c>
      <c r="R88" s="121">
        <v>536.49587</v>
      </c>
      <c r="S88" s="137">
        <v>40.51375178952904</v>
      </c>
      <c r="T88" s="121">
        <v>36.243449999999996</v>
      </c>
      <c r="U88" s="137">
        <v>10.591916908535184</v>
      </c>
      <c r="V88" s="119">
        <v>6.328088317735895</v>
      </c>
      <c r="W88" s="138">
        <v>1.7900408164693893</v>
      </c>
      <c r="X88" s="121">
        <v>664.0086600000001</v>
      </c>
      <c r="Y88" s="139">
        <v>34.83044223484688</v>
      </c>
    </row>
    <row r="89" spans="1:25" ht="12" customHeight="1">
      <c r="A89" s="132" t="s">
        <v>60</v>
      </c>
      <c r="B89" s="115">
        <v>176.55608999999998</v>
      </c>
      <c r="C89" s="137">
        <v>20.278535263438435</v>
      </c>
      <c r="D89" s="117">
        <v>9.941797135513136</v>
      </c>
      <c r="E89" s="134">
        <v>1.1022845119252185</v>
      </c>
      <c r="F89" s="119">
        <v>6.559747888474013</v>
      </c>
      <c r="G89" s="138">
        <v>0.7408347054077132</v>
      </c>
      <c r="H89" s="119">
        <v>27.586808248868678</v>
      </c>
      <c r="I89" s="138">
        <v>6.252335121217228</v>
      </c>
      <c r="J89" s="119">
        <v>9.94090886357984</v>
      </c>
      <c r="K89" s="138">
        <v>4.185617139656422</v>
      </c>
      <c r="L89" s="119">
        <v>62.47227722362905</v>
      </c>
      <c r="M89" s="138">
        <v>6.773333335634333</v>
      </c>
      <c r="N89" s="121">
        <v>66.25748</v>
      </c>
      <c r="O89" s="137">
        <v>15.108166510134561</v>
      </c>
      <c r="P89" s="119">
        <v>37.52772277637096</v>
      </c>
      <c r="Q89" s="138">
        <v>6.773333335634334</v>
      </c>
      <c r="R89" s="121">
        <v>48.70619</v>
      </c>
      <c r="S89" s="137">
        <v>12.958459407483911</v>
      </c>
      <c r="T89" s="121">
        <v>17.55128</v>
      </c>
      <c r="U89" s="137">
        <v>7.784160663689092</v>
      </c>
      <c r="V89" s="177" t="s">
        <v>70</v>
      </c>
      <c r="W89" s="178" t="s">
        <v>17</v>
      </c>
      <c r="X89" s="121">
        <v>110.29861</v>
      </c>
      <c r="Y89" s="139">
        <v>19.474205099603996</v>
      </c>
    </row>
    <row r="90" spans="1:25" ht="12" customHeight="1">
      <c r="A90" s="132" t="s">
        <v>61</v>
      </c>
      <c r="B90" s="115">
        <v>221.56566</v>
      </c>
      <c r="C90" s="137">
        <v>24.22925948793539</v>
      </c>
      <c r="D90" s="117">
        <v>12.476266572940519</v>
      </c>
      <c r="E90" s="134">
        <v>1.2989379067105424</v>
      </c>
      <c r="F90" s="119">
        <v>8.232029098193957</v>
      </c>
      <c r="G90" s="138">
        <v>0.8775932808697302</v>
      </c>
      <c r="H90" s="119">
        <v>40.64304459454592</v>
      </c>
      <c r="I90" s="138">
        <v>6.133406167812975</v>
      </c>
      <c r="J90" s="119">
        <v>4.5026020729024525</v>
      </c>
      <c r="K90" s="138">
        <v>2.5894072106231163</v>
      </c>
      <c r="L90" s="119">
        <v>54.85435333255162</v>
      </c>
      <c r="M90" s="138">
        <v>6.214215206139837</v>
      </c>
      <c r="N90" s="121">
        <v>100.02725</v>
      </c>
      <c r="O90" s="137">
        <v>18.552179931083533</v>
      </c>
      <c r="P90" s="119">
        <v>45.145646667448375</v>
      </c>
      <c r="Q90" s="138">
        <v>6.214215206139837</v>
      </c>
      <c r="R90" s="121">
        <v>90.05103</v>
      </c>
      <c r="S90" s="137">
        <v>17.60633162079561</v>
      </c>
      <c r="T90" s="121">
        <v>9.97622</v>
      </c>
      <c r="U90" s="137">
        <v>5.869736542628309</v>
      </c>
      <c r="V90" s="119">
        <v>9.973502220644875</v>
      </c>
      <c r="W90" s="138">
        <v>5.568957241629194</v>
      </c>
      <c r="X90" s="121">
        <v>121.53841</v>
      </c>
      <c r="Y90" s="139">
        <v>20.44094941655472</v>
      </c>
    </row>
    <row r="91" spans="1:25" ht="12" customHeight="1">
      <c r="A91" s="18"/>
      <c r="B91" s="153"/>
      <c r="C91" s="154"/>
      <c r="D91" s="155"/>
      <c r="E91" s="156"/>
      <c r="F91" s="157"/>
      <c r="G91" s="158"/>
      <c r="H91" s="157"/>
      <c r="I91" s="138"/>
      <c r="J91" s="157"/>
      <c r="K91" s="138"/>
      <c r="L91" s="157"/>
      <c r="M91" s="138"/>
      <c r="N91" s="159"/>
      <c r="O91" s="154"/>
      <c r="P91" s="157"/>
      <c r="Q91" s="138"/>
      <c r="R91" s="159"/>
      <c r="S91" s="154"/>
      <c r="T91" s="159"/>
      <c r="U91" s="154"/>
      <c r="V91" s="157"/>
      <c r="W91" s="138"/>
      <c r="X91" s="159"/>
      <c r="Y91" s="160"/>
    </row>
    <row r="92" spans="1:25" ht="12" customHeight="1">
      <c r="A92" s="132" t="s">
        <v>65</v>
      </c>
      <c r="B92" s="115">
        <v>915.61012</v>
      </c>
      <c r="C92" s="137">
        <v>43.62272566713239</v>
      </c>
      <c r="D92" s="117">
        <v>100</v>
      </c>
      <c r="E92" s="149" t="s">
        <v>17</v>
      </c>
      <c r="F92" s="119">
        <v>34.018489825728686</v>
      </c>
      <c r="G92" s="138">
        <v>1.3330995709324307</v>
      </c>
      <c r="H92" s="119">
        <v>57.34112025760483</v>
      </c>
      <c r="I92" s="138">
        <v>2.8629264795639457</v>
      </c>
      <c r="J92" s="119">
        <v>18.976812969258138</v>
      </c>
      <c r="K92" s="138">
        <v>2.280139843679169</v>
      </c>
      <c r="L92" s="119">
        <v>23.682067865304937</v>
      </c>
      <c r="M92" s="138">
        <v>1.902168775209883</v>
      </c>
      <c r="N92" s="121">
        <v>698.77472</v>
      </c>
      <c r="O92" s="137">
        <v>46.21718579934333</v>
      </c>
      <c r="P92" s="119">
        <v>76.31793322686298</v>
      </c>
      <c r="Q92" s="138">
        <v>2.4609086145524555</v>
      </c>
      <c r="R92" s="121">
        <v>525.0210999999999</v>
      </c>
      <c r="S92" s="137">
        <v>40.0793510465536</v>
      </c>
      <c r="T92" s="121">
        <v>173.75361999999998</v>
      </c>
      <c r="U92" s="137">
        <v>23.1831439281343</v>
      </c>
      <c r="V92" s="119">
        <v>24.865470233382226</v>
      </c>
      <c r="W92" s="138">
        <v>2.877067215669245</v>
      </c>
      <c r="X92" s="121">
        <v>216.83541</v>
      </c>
      <c r="Y92" s="139">
        <v>19.925765936965412</v>
      </c>
    </row>
    <row r="93" spans="1:25" s="27" customFormat="1" ht="12" customHeight="1">
      <c r="A93" s="132" t="s">
        <v>13</v>
      </c>
      <c r="B93" s="115">
        <v>453.84618</v>
      </c>
      <c r="C93" s="137">
        <v>30.719409173925975</v>
      </c>
      <c r="D93" s="117">
        <v>49.56762382661301</v>
      </c>
      <c r="E93" s="134">
        <v>2.4120716168475815</v>
      </c>
      <c r="F93" s="119">
        <v>16.862157068311816</v>
      </c>
      <c r="G93" s="138">
        <v>1.0535372343979907</v>
      </c>
      <c r="H93" s="119">
        <v>57.65499667750868</v>
      </c>
      <c r="I93" s="138">
        <v>3.9977584055544484</v>
      </c>
      <c r="J93" s="119">
        <v>21.49337028682273</v>
      </c>
      <c r="K93" s="138">
        <v>3.323551485432077</v>
      </c>
      <c r="L93" s="119">
        <v>20.851633035668605</v>
      </c>
      <c r="M93" s="138">
        <v>3.286911415294436</v>
      </c>
      <c r="N93" s="121">
        <v>359.21184000000005</v>
      </c>
      <c r="O93" s="137">
        <v>32.60505046719177</v>
      </c>
      <c r="P93" s="119">
        <v>79.1483669643314</v>
      </c>
      <c r="Q93" s="138">
        <v>3.2869114152944356</v>
      </c>
      <c r="R93" s="121">
        <v>261.665</v>
      </c>
      <c r="S93" s="137">
        <v>27.84269600252102</v>
      </c>
      <c r="T93" s="121">
        <v>97.54684</v>
      </c>
      <c r="U93" s="137">
        <v>17.014910205116937</v>
      </c>
      <c r="V93" s="119">
        <v>27.155797537185855</v>
      </c>
      <c r="W93" s="138">
        <v>4.04487198977808</v>
      </c>
      <c r="X93" s="121">
        <v>94.63434</v>
      </c>
      <c r="Y93" s="139">
        <v>16.7592375445355</v>
      </c>
    </row>
    <row r="94" spans="1:25" ht="12" customHeight="1">
      <c r="A94" s="132" t="s">
        <v>14</v>
      </c>
      <c r="B94" s="115">
        <v>461.76394</v>
      </c>
      <c r="C94" s="137">
        <v>30.971656612479855</v>
      </c>
      <c r="D94" s="117">
        <v>50.432376173386984</v>
      </c>
      <c r="E94" s="134">
        <v>2.4120716168475815</v>
      </c>
      <c r="F94" s="119">
        <v>17.15633275741687</v>
      </c>
      <c r="G94" s="138">
        <v>1.0608056792898855</v>
      </c>
      <c r="H94" s="119">
        <v>57.03262580443158</v>
      </c>
      <c r="I94" s="138">
        <v>3.8423740971840386</v>
      </c>
      <c r="J94" s="119">
        <v>16.50340648080922</v>
      </c>
      <c r="K94" s="138">
        <v>2.881308313752292</v>
      </c>
      <c r="L94" s="119">
        <v>26.463969880367877</v>
      </c>
      <c r="M94" s="138">
        <v>3.4240976561722</v>
      </c>
      <c r="N94" s="121">
        <v>339.56288</v>
      </c>
      <c r="O94" s="137">
        <v>30.677182737766344</v>
      </c>
      <c r="P94" s="119">
        <v>73.53603228524082</v>
      </c>
      <c r="Q94" s="138">
        <v>3.4240975664904254</v>
      </c>
      <c r="R94" s="121">
        <v>263.35609999999997</v>
      </c>
      <c r="S94" s="137">
        <v>27.027885982858084</v>
      </c>
      <c r="T94" s="121">
        <v>76.20678</v>
      </c>
      <c r="U94" s="137">
        <v>14.554285633006623</v>
      </c>
      <c r="V94" s="119">
        <v>22.44261210177037</v>
      </c>
      <c r="W94" s="138">
        <v>3.7763022480086788</v>
      </c>
      <c r="X94" s="121">
        <v>122.20107</v>
      </c>
      <c r="Y94" s="139">
        <v>18.42553800010237</v>
      </c>
    </row>
    <row r="95" spans="1:25" ht="12" customHeight="1">
      <c r="A95" s="132" t="s">
        <v>8</v>
      </c>
      <c r="B95" s="115"/>
      <c r="C95" s="161"/>
      <c r="D95" s="117"/>
      <c r="E95" s="140"/>
      <c r="F95" s="119"/>
      <c r="G95" s="141"/>
      <c r="H95" s="119"/>
      <c r="I95" s="138"/>
      <c r="J95" s="119"/>
      <c r="K95" s="138"/>
      <c r="L95" s="119"/>
      <c r="M95" s="138"/>
      <c r="N95" s="121"/>
      <c r="O95" s="161"/>
      <c r="P95" s="119"/>
      <c r="Q95" s="138"/>
      <c r="R95" s="121"/>
      <c r="S95" s="161"/>
      <c r="T95" s="121"/>
      <c r="U95" s="161"/>
      <c r="V95" s="119"/>
      <c r="W95" s="138"/>
      <c r="X95" s="121"/>
      <c r="Y95" s="162"/>
    </row>
    <row r="96" spans="1:25" ht="12" customHeight="1">
      <c r="A96" s="132" t="s">
        <v>59</v>
      </c>
      <c r="B96" s="115">
        <v>568.45845</v>
      </c>
      <c r="C96" s="137">
        <v>34.36955172636104</v>
      </c>
      <c r="D96" s="117">
        <v>62.08520827620384</v>
      </c>
      <c r="E96" s="134">
        <v>2.3406411787437214</v>
      </c>
      <c r="F96" s="119">
        <v>21.12045026072287</v>
      </c>
      <c r="G96" s="138">
        <v>1.1484913949179638</v>
      </c>
      <c r="H96" s="119">
        <v>63.1888751059994</v>
      </c>
      <c r="I96" s="138">
        <v>3.543138841439378</v>
      </c>
      <c r="J96" s="119">
        <v>19.76351129972648</v>
      </c>
      <c r="K96" s="138">
        <v>2.938793856986714</v>
      </c>
      <c r="L96" s="119">
        <v>17.04761359427413</v>
      </c>
      <c r="M96" s="138">
        <v>2.1353944416710573</v>
      </c>
      <c r="N96" s="121">
        <v>471.54985</v>
      </c>
      <c r="O96" s="137">
        <v>37.98890879748245</v>
      </c>
      <c r="P96" s="119">
        <v>82.95238640572587</v>
      </c>
      <c r="Q96" s="138">
        <v>2.7626416378164973</v>
      </c>
      <c r="R96" s="121">
        <v>359.2025</v>
      </c>
      <c r="S96" s="137">
        <v>33.16577825144316</v>
      </c>
      <c r="T96" s="121">
        <v>112.34735</v>
      </c>
      <c r="U96" s="137">
        <v>18.64471626941981</v>
      </c>
      <c r="V96" s="119">
        <v>23.82512686622634</v>
      </c>
      <c r="W96" s="138">
        <v>3.4519154619943015</v>
      </c>
      <c r="X96" s="121">
        <v>96.9086</v>
      </c>
      <c r="Y96" s="139">
        <v>13.324749240012526</v>
      </c>
    </row>
    <row r="97" spans="1:25" ht="12" customHeight="1">
      <c r="A97" s="132" t="s">
        <v>60</v>
      </c>
      <c r="B97" s="115">
        <v>141.60726</v>
      </c>
      <c r="C97" s="137">
        <v>18.223242798880232</v>
      </c>
      <c r="D97" s="117">
        <v>15.465890656603925</v>
      </c>
      <c r="E97" s="134">
        <v>1.8550545605525584</v>
      </c>
      <c r="F97" s="119">
        <v>5.26126243947513</v>
      </c>
      <c r="G97" s="138">
        <v>0.6680662369162736</v>
      </c>
      <c r="H97" s="119">
        <v>32.36086200665135</v>
      </c>
      <c r="I97" s="138">
        <v>7.307862022002862</v>
      </c>
      <c r="J97" s="119">
        <v>28.569460351114767</v>
      </c>
      <c r="K97" s="138">
        <v>7.056254726760253</v>
      </c>
      <c r="L97" s="119">
        <v>39.06967764223388</v>
      </c>
      <c r="M97" s="138">
        <v>7.6211045221577844</v>
      </c>
      <c r="N97" s="121">
        <v>86.28175999999999</v>
      </c>
      <c r="O97" s="137">
        <v>17.233088955308812</v>
      </c>
      <c r="P97" s="119">
        <v>60.93032235776612</v>
      </c>
      <c r="Q97" s="138">
        <v>7.6211045221577844</v>
      </c>
      <c r="R97" s="121">
        <v>45.82533</v>
      </c>
      <c r="S97" s="137">
        <v>12.570179833983644</v>
      </c>
      <c r="T97" s="121">
        <v>40.45643</v>
      </c>
      <c r="U97" s="137">
        <v>11.812274146751756</v>
      </c>
      <c r="V97" s="119">
        <v>46.88873986807872</v>
      </c>
      <c r="W97" s="138">
        <v>9.986012645061368</v>
      </c>
      <c r="X97" s="121">
        <v>55.3255</v>
      </c>
      <c r="Y97" s="139">
        <v>13.808961037909848</v>
      </c>
    </row>
    <row r="98" spans="1:25" ht="12" customHeight="1">
      <c r="A98" s="132" t="s">
        <v>61</v>
      </c>
      <c r="B98" s="164">
        <v>160.78026</v>
      </c>
      <c r="C98" s="137">
        <v>20.74043203581139</v>
      </c>
      <c r="D98" s="165">
        <v>17.559904209009833</v>
      </c>
      <c r="E98" s="166">
        <v>2.0828935567548785</v>
      </c>
      <c r="F98" s="165">
        <v>5.9736142267497145</v>
      </c>
      <c r="G98" s="138">
        <v>0.7567243940181542</v>
      </c>
      <c r="H98" s="167">
        <v>60.24057306537507</v>
      </c>
      <c r="I98" s="138">
        <v>7.174179983711969</v>
      </c>
      <c r="J98" s="167">
        <v>12.360677859334224</v>
      </c>
      <c r="K98" s="138">
        <v>4.824788846325141</v>
      </c>
      <c r="L98" s="167">
        <v>27.398749075290713</v>
      </c>
      <c r="M98" s="138">
        <v>6.538002493646331</v>
      </c>
      <c r="N98" s="175">
        <v>116.72849000000001</v>
      </c>
      <c r="O98" s="137">
        <v>20.03436377219769</v>
      </c>
      <c r="P98" s="167">
        <v>72.60125714437831</v>
      </c>
      <c r="Q98" s="138">
        <v>6.538002031616443</v>
      </c>
      <c r="R98" s="164">
        <v>96.85495</v>
      </c>
      <c r="S98" s="168">
        <v>18.256811002503426</v>
      </c>
      <c r="T98" s="164">
        <v>19.87353</v>
      </c>
      <c r="U98" s="168">
        <v>8.282955824194211</v>
      </c>
      <c r="V98" s="167">
        <v>17.025432265936104</v>
      </c>
      <c r="W98" s="138">
        <v>6.466319585583001</v>
      </c>
      <c r="X98" s="164">
        <v>44.05178</v>
      </c>
      <c r="Y98" s="169">
        <v>12.325797379306346</v>
      </c>
    </row>
    <row r="99" spans="1:25" s="27" customFormat="1" ht="12" customHeight="1">
      <c r="A99" s="198" t="s">
        <v>19</v>
      </c>
      <c r="B99" s="199"/>
      <c r="C99" s="199"/>
      <c r="D99" s="199"/>
      <c r="E99" s="199"/>
      <c r="F99" s="199"/>
      <c r="G99" s="199"/>
      <c r="H99" s="199"/>
      <c r="I99" s="199"/>
      <c r="J99" s="199"/>
      <c r="K99" s="199"/>
      <c r="L99" s="199"/>
      <c r="M99" s="199"/>
      <c r="N99" s="199"/>
      <c r="O99" s="199"/>
      <c r="P99" s="199"/>
      <c r="Q99" s="199"/>
      <c r="R99" s="199"/>
      <c r="S99" s="199"/>
      <c r="T99" s="199"/>
      <c r="U99" s="199"/>
      <c r="V99" s="199"/>
      <c r="W99" s="199"/>
      <c r="X99" s="199"/>
      <c r="Y99" s="199"/>
    </row>
    <row r="100" spans="1:25" s="18" customFormat="1" ht="12" customHeight="1">
      <c r="A100" s="185" t="s">
        <v>18</v>
      </c>
      <c r="B100" s="186"/>
      <c r="C100" s="186"/>
      <c r="D100" s="186"/>
      <c r="E100" s="186"/>
      <c r="F100" s="186"/>
      <c r="G100" s="186"/>
      <c r="H100" s="186"/>
      <c r="I100" s="186"/>
      <c r="J100" s="186"/>
      <c r="K100" s="186"/>
      <c r="L100" s="186"/>
      <c r="M100" s="186"/>
      <c r="N100" s="186"/>
      <c r="O100" s="186"/>
      <c r="P100" s="186"/>
      <c r="Q100" s="186"/>
      <c r="R100" s="186"/>
      <c r="S100" s="186"/>
      <c r="T100" s="186"/>
      <c r="U100" s="186"/>
      <c r="V100" s="186"/>
      <c r="W100" s="186"/>
      <c r="X100" s="186"/>
      <c r="Y100" s="186"/>
    </row>
    <row r="101" spans="1:25" s="18" customFormat="1" ht="12" customHeight="1">
      <c r="A101" s="185" t="s">
        <v>69</v>
      </c>
      <c r="B101" s="186"/>
      <c r="C101" s="186"/>
      <c r="D101" s="186"/>
      <c r="E101" s="186"/>
      <c r="F101" s="186"/>
      <c r="G101" s="186"/>
      <c r="H101" s="186"/>
      <c r="I101" s="186"/>
      <c r="J101" s="186"/>
      <c r="K101" s="186"/>
      <c r="L101" s="186"/>
      <c r="M101" s="186"/>
      <c r="N101" s="186"/>
      <c r="O101" s="186"/>
      <c r="P101" s="186"/>
      <c r="Q101" s="186"/>
      <c r="R101" s="186"/>
      <c r="S101" s="186"/>
      <c r="T101" s="186"/>
      <c r="U101" s="186"/>
      <c r="V101" s="186"/>
      <c r="W101" s="186"/>
      <c r="X101" s="186"/>
      <c r="Y101" s="186"/>
    </row>
    <row r="102" spans="1:25" s="18" customFormat="1" ht="25.5" customHeight="1">
      <c r="A102" s="185" t="s">
        <v>50</v>
      </c>
      <c r="B102" s="186"/>
      <c r="C102" s="186"/>
      <c r="D102" s="186"/>
      <c r="E102" s="186"/>
      <c r="F102" s="186"/>
      <c r="G102" s="186"/>
      <c r="H102" s="186"/>
      <c r="I102" s="186"/>
      <c r="J102" s="186"/>
      <c r="K102" s="186"/>
      <c r="L102" s="186"/>
      <c r="M102" s="186"/>
      <c r="N102" s="186"/>
      <c r="O102" s="186"/>
      <c r="P102" s="186"/>
      <c r="Q102" s="186"/>
      <c r="R102" s="186"/>
      <c r="S102" s="186"/>
      <c r="T102" s="186"/>
      <c r="U102" s="186"/>
      <c r="V102" s="186"/>
      <c r="W102" s="186"/>
      <c r="X102" s="186"/>
      <c r="Y102" s="186"/>
    </row>
    <row r="103" spans="1:25" s="18" customFormat="1" ht="12" customHeight="1">
      <c r="A103" s="185" t="s">
        <v>66</v>
      </c>
      <c r="B103" s="186"/>
      <c r="C103" s="186"/>
      <c r="D103" s="186"/>
      <c r="E103" s="186"/>
      <c r="F103" s="186"/>
      <c r="G103" s="186"/>
      <c r="H103" s="186"/>
      <c r="I103" s="186"/>
      <c r="J103" s="186"/>
      <c r="K103" s="186"/>
      <c r="L103" s="186"/>
      <c r="M103" s="186"/>
      <c r="N103" s="186"/>
      <c r="O103" s="186"/>
      <c r="P103" s="186"/>
      <c r="Q103" s="186"/>
      <c r="R103" s="186"/>
      <c r="S103" s="186"/>
      <c r="T103" s="186"/>
      <c r="U103" s="186"/>
      <c r="V103" s="186"/>
      <c r="W103" s="186"/>
      <c r="X103" s="186"/>
      <c r="Y103" s="186"/>
    </row>
    <row r="104" spans="1:25" s="18" customFormat="1" ht="52.5" customHeight="1">
      <c r="A104" s="185" t="s">
        <v>73</v>
      </c>
      <c r="B104" s="186"/>
      <c r="C104" s="186"/>
      <c r="D104" s="186"/>
      <c r="E104" s="186"/>
      <c r="F104" s="186"/>
      <c r="G104" s="186"/>
      <c r="H104" s="186"/>
      <c r="I104" s="186"/>
      <c r="J104" s="186"/>
      <c r="K104" s="186"/>
      <c r="L104" s="186"/>
      <c r="M104" s="186"/>
      <c r="N104" s="186"/>
      <c r="O104" s="186"/>
      <c r="P104" s="186"/>
      <c r="Q104" s="186"/>
      <c r="R104" s="186"/>
      <c r="S104" s="186"/>
      <c r="T104" s="186"/>
      <c r="U104" s="186"/>
      <c r="V104" s="186"/>
      <c r="W104" s="186"/>
      <c r="X104" s="186"/>
      <c r="Y104" s="186"/>
    </row>
    <row r="105" spans="1:25" s="18" customFormat="1" ht="12" customHeight="1">
      <c r="A105" s="185" t="s">
        <v>67</v>
      </c>
      <c r="B105" s="186"/>
      <c r="C105" s="186"/>
      <c r="D105" s="186"/>
      <c r="E105" s="186"/>
      <c r="F105" s="186"/>
      <c r="G105" s="186"/>
      <c r="H105" s="186"/>
      <c r="I105" s="186"/>
      <c r="J105" s="186"/>
      <c r="K105" s="186"/>
      <c r="L105" s="186"/>
      <c r="M105" s="186"/>
      <c r="N105" s="186"/>
      <c r="O105" s="186"/>
      <c r="P105" s="186"/>
      <c r="Q105" s="186"/>
      <c r="R105" s="186"/>
      <c r="S105" s="186"/>
      <c r="T105" s="186"/>
      <c r="U105" s="186"/>
      <c r="V105" s="186"/>
      <c r="W105" s="186"/>
      <c r="X105" s="186"/>
      <c r="Y105" s="186"/>
    </row>
    <row r="106" spans="1:14" s="18" customFormat="1" ht="12" customHeight="1">
      <c r="A106" s="17"/>
      <c r="B106" s="19"/>
      <c r="C106" s="20"/>
      <c r="N106" s="21"/>
    </row>
    <row r="107" spans="1:14" s="18" customFormat="1" ht="12" customHeight="1">
      <c r="A107" s="17"/>
      <c r="B107" s="19"/>
      <c r="C107" s="20"/>
      <c r="N107" s="21"/>
    </row>
    <row r="108" spans="1:3" ht="12.75" customHeight="1">
      <c r="A108" s="7"/>
      <c r="B108" s="8"/>
      <c r="C108" s="12"/>
    </row>
    <row r="109" spans="1:3" ht="12.75" customHeight="1">
      <c r="A109" s="7"/>
      <c r="B109" s="8"/>
      <c r="C109" s="12"/>
    </row>
    <row r="110" spans="2:3" ht="12.75" customHeight="1">
      <c r="B110" s="8"/>
      <c r="C110" s="12"/>
    </row>
    <row r="111" spans="2:3" ht="12" customHeight="1">
      <c r="B111" s="8"/>
      <c r="C111" s="12"/>
    </row>
    <row r="112" spans="2:3" ht="12" customHeight="1">
      <c r="B112" s="8"/>
      <c r="C112" s="12"/>
    </row>
    <row r="113" spans="2:3" ht="12" customHeight="1">
      <c r="B113" s="8"/>
      <c r="C113" s="12"/>
    </row>
  </sheetData>
  <mergeCells count="25">
    <mergeCell ref="N3:O5"/>
    <mergeCell ref="H2:M2"/>
    <mergeCell ref="H3:I5"/>
    <mergeCell ref="J3:K5"/>
    <mergeCell ref="L3:M5"/>
    <mergeCell ref="P3:Q5"/>
    <mergeCell ref="A105:Y105"/>
    <mergeCell ref="T4:U5"/>
    <mergeCell ref="V4:W5"/>
    <mergeCell ref="X2:Y5"/>
    <mergeCell ref="A99:Y99"/>
    <mergeCell ref="R4:S5"/>
    <mergeCell ref="A100:Y100"/>
    <mergeCell ref="T3:W3"/>
    <mergeCell ref="A2:A5"/>
    <mergeCell ref="A104:Y104"/>
    <mergeCell ref="A103:Y103"/>
    <mergeCell ref="A102:Y102"/>
    <mergeCell ref="B2:G2"/>
    <mergeCell ref="N2:W2"/>
    <mergeCell ref="B3:C5"/>
    <mergeCell ref="D3:E5"/>
    <mergeCell ref="F3:G5"/>
    <mergeCell ref="R3:S3"/>
    <mergeCell ref="A101:Y101"/>
  </mergeCells>
  <printOptions/>
  <pageMargins left="0.75" right="0.75" top="1" bottom="1" header="0.5" footer="0.5"/>
  <pageSetup fitToHeight="2" fitToWidth="1" horizontalDpi="600" verticalDpi="600" orientation="landscape" scale="59" r:id="rId1"/>
  <headerFooter alignWithMargins="0">
    <oddHeader>&amp;R&amp;A
&amp;P of &amp;N</oddHeader>
    <oddFooter>&amp;RPrinted: &amp;D &amp;T</oddFooter>
  </headerFooter>
</worksheet>
</file>

<file path=xl/worksheets/sheet2.xml><?xml version="1.0" encoding="utf-8"?>
<worksheet xmlns="http://schemas.openxmlformats.org/spreadsheetml/2006/main" xmlns:r="http://schemas.openxmlformats.org/officeDocument/2006/relationships">
  <sheetPr codeName="Sheet1" transitionEvaluation="1">
    <pageSetUpPr fitToPage="1"/>
  </sheetPr>
  <dimension ref="A1:U111"/>
  <sheetViews>
    <sheetView showGridLines="0" zoomScaleSheetLayoutView="100" workbookViewId="0" topLeftCell="A10">
      <selection activeCell="A96" sqref="A96:U96"/>
    </sheetView>
  </sheetViews>
  <sheetFormatPr defaultColWidth="8.625" defaultRowHeight="12" customHeight="1"/>
  <cols>
    <col min="1" max="1" width="33.625" style="1" customWidth="1"/>
    <col min="2" max="2" width="5.875" style="1" customWidth="1"/>
    <col min="3" max="3" width="7.875" style="14" bestFit="1" customWidth="1"/>
    <col min="4" max="4" width="6.00390625" style="1" customWidth="1"/>
    <col min="5" max="5" width="7.00390625" style="1" customWidth="1"/>
    <col min="6" max="6" width="6.00390625" style="1" customWidth="1"/>
    <col min="7" max="7" width="7.00390625" style="1" customWidth="1"/>
    <col min="8" max="8" width="6.00390625" style="6" customWidth="1"/>
    <col min="9" max="11" width="7.00390625" style="1" customWidth="1"/>
    <col min="12" max="12" width="5.875" style="1" customWidth="1"/>
    <col min="13" max="13" width="8.125" style="1" customWidth="1"/>
    <col min="14" max="15" width="7.00390625" style="1" customWidth="1"/>
    <col min="16" max="16" width="5.875" style="1" customWidth="1"/>
    <col min="17" max="17" width="7.00390625" style="1" customWidth="1"/>
    <col min="18" max="18" width="6.25390625" style="1" customWidth="1"/>
    <col min="19" max="19" width="7.00390625" style="1" customWidth="1"/>
    <col min="20" max="20" width="6.00390625" style="1" customWidth="1"/>
    <col min="21" max="21" width="7.00390625" style="1" customWidth="1"/>
    <col min="23" max="36" width="8.625" style="1" customWidth="1"/>
    <col min="37" max="16384" width="9.625" style="1" customWidth="1"/>
  </cols>
  <sheetData>
    <row r="1" spans="1:21" ht="12" customHeight="1">
      <c r="A1" s="23" t="s">
        <v>54</v>
      </c>
      <c r="B1" s="24"/>
      <c r="C1" s="25"/>
      <c r="D1" s="24"/>
      <c r="E1" s="24"/>
      <c r="F1" s="24"/>
      <c r="G1" s="24"/>
      <c r="H1" s="26"/>
      <c r="I1" s="24"/>
      <c r="J1" s="24"/>
      <c r="K1" s="24"/>
      <c r="L1" s="22"/>
      <c r="M1" s="22"/>
      <c r="N1" s="22"/>
      <c r="O1" s="22"/>
      <c r="P1" s="22"/>
      <c r="Q1" s="22"/>
      <c r="R1" s="22"/>
      <c r="S1" s="22"/>
      <c r="T1" s="22"/>
      <c r="U1" s="22"/>
    </row>
    <row r="2" spans="1:21" s="27" customFormat="1" ht="12" customHeight="1">
      <c r="A2" s="201" t="s">
        <v>15</v>
      </c>
      <c r="B2" s="211" t="s">
        <v>29</v>
      </c>
      <c r="C2" s="211"/>
      <c r="D2" s="211"/>
      <c r="E2" s="211"/>
      <c r="F2" s="211"/>
      <c r="G2" s="211"/>
      <c r="H2" s="211" t="s">
        <v>30</v>
      </c>
      <c r="I2" s="211"/>
      <c r="J2" s="211"/>
      <c r="K2" s="211"/>
      <c r="L2" s="211"/>
      <c r="M2" s="211"/>
      <c r="N2" s="211"/>
      <c r="O2" s="211"/>
      <c r="P2" s="211"/>
      <c r="Q2" s="211"/>
      <c r="R2" s="211"/>
      <c r="S2" s="211"/>
      <c r="T2" s="194" t="s">
        <v>38</v>
      </c>
      <c r="U2" s="195"/>
    </row>
    <row r="3" spans="1:21" ht="12" customHeight="1">
      <c r="A3" s="202"/>
      <c r="B3" s="188" t="s">
        <v>31</v>
      </c>
      <c r="C3" s="189"/>
      <c r="D3" s="188" t="s">
        <v>0</v>
      </c>
      <c r="E3" s="189"/>
      <c r="F3" s="188" t="s">
        <v>32</v>
      </c>
      <c r="G3" s="189"/>
      <c r="H3" s="188" t="s">
        <v>31</v>
      </c>
      <c r="I3" s="189"/>
      <c r="J3" s="188" t="s">
        <v>33</v>
      </c>
      <c r="K3" s="189"/>
      <c r="L3" s="211" t="s">
        <v>34</v>
      </c>
      <c r="M3" s="211"/>
      <c r="N3" s="211"/>
      <c r="O3" s="211"/>
      <c r="P3" s="212" t="s">
        <v>35</v>
      </c>
      <c r="Q3" s="212"/>
      <c r="R3" s="212"/>
      <c r="S3" s="212"/>
      <c r="T3" s="190"/>
      <c r="U3" s="196"/>
    </row>
    <row r="4" spans="1:21" ht="12" customHeight="1">
      <c r="A4" s="202"/>
      <c r="B4" s="190"/>
      <c r="C4" s="190"/>
      <c r="D4" s="190"/>
      <c r="E4" s="190"/>
      <c r="F4" s="190"/>
      <c r="G4" s="190"/>
      <c r="H4" s="190"/>
      <c r="I4" s="190"/>
      <c r="J4" s="190"/>
      <c r="K4" s="190"/>
      <c r="L4" s="188" t="s">
        <v>31</v>
      </c>
      <c r="M4" s="189"/>
      <c r="N4" s="188" t="s">
        <v>36</v>
      </c>
      <c r="O4" s="189"/>
      <c r="P4" s="188" t="s">
        <v>31</v>
      </c>
      <c r="Q4" s="189"/>
      <c r="R4" s="188" t="s">
        <v>37</v>
      </c>
      <c r="S4" s="189"/>
      <c r="T4" s="190"/>
      <c r="U4" s="196"/>
    </row>
    <row r="5" spans="1:21" ht="14.25" customHeight="1">
      <c r="A5" s="203"/>
      <c r="B5" s="191"/>
      <c r="C5" s="191"/>
      <c r="D5" s="191"/>
      <c r="E5" s="191"/>
      <c r="F5" s="191"/>
      <c r="G5" s="191"/>
      <c r="H5" s="191"/>
      <c r="I5" s="191"/>
      <c r="J5" s="191"/>
      <c r="K5" s="191"/>
      <c r="L5" s="191"/>
      <c r="M5" s="191"/>
      <c r="N5" s="191"/>
      <c r="O5" s="191"/>
      <c r="P5" s="191"/>
      <c r="Q5" s="191"/>
      <c r="R5" s="191"/>
      <c r="S5" s="191"/>
      <c r="T5" s="191"/>
      <c r="U5" s="197"/>
    </row>
    <row r="6" spans="1:21" s="27" customFormat="1" ht="12" customHeight="1">
      <c r="A6" s="28">
        <v>1</v>
      </c>
      <c r="B6" s="44"/>
      <c r="C6" s="45" t="s">
        <v>1</v>
      </c>
      <c r="D6" s="29"/>
      <c r="E6" s="30" t="s">
        <v>2</v>
      </c>
      <c r="F6" s="44"/>
      <c r="G6" s="55" t="s">
        <v>3</v>
      </c>
      <c r="H6" s="29"/>
      <c r="I6" s="30" t="s">
        <v>4</v>
      </c>
      <c r="J6" s="44"/>
      <c r="K6" s="66">
        <v>6</v>
      </c>
      <c r="L6" s="30"/>
      <c r="M6" s="30" t="s">
        <v>5</v>
      </c>
      <c r="N6" s="44"/>
      <c r="O6" s="66">
        <v>8</v>
      </c>
      <c r="P6" s="30"/>
      <c r="Q6" s="31">
        <v>9</v>
      </c>
      <c r="R6" s="44"/>
      <c r="S6" s="66">
        <v>10</v>
      </c>
      <c r="T6" s="29"/>
      <c r="U6" s="31">
        <v>11</v>
      </c>
    </row>
    <row r="7" spans="1:20" s="27" customFormat="1" ht="12" customHeight="1">
      <c r="A7" s="32" t="s">
        <v>43</v>
      </c>
      <c r="B7" s="46"/>
      <c r="C7" s="47"/>
      <c r="D7" s="34"/>
      <c r="E7" s="35"/>
      <c r="F7" s="56"/>
      <c r="G7" s="57"/>
      <c r="H7" s="33"/>
      <c r="I7" s="36"/>
      <c r="J7" s="56"/>
      <c r="K7" s="57"/>
      <c r="L7" s="33"/>
      <c r="M7" s="37"/>
      <c r="N7" s="56"/>
      <c r="O7" s="68"/>
      <c r="P7" s="33"/>
      <c r="Q7" s="33"/>
      <c r="R7" s="56"/>
      <c r="S7" s="57"/>
      <c r="T7" s="38"/>
    </row>
    <row r="8" spans="1:21" ht="12" customHeight="1">
      <c r="A8" s="10" t="s">
        <v>24</v>
      </c>
      <c r="B8" s="89">
        <v>2677</v>
      </c>
      <c r="C8" s="80" t="e">
        <f>SQRT(-(#REF!/#REF!)*(B8*1000)^2+#REF!*B8*1000)/1000</f>
        <v>#REF!</v>
      </c>
      <c r="D8" s="90">
        <v>100</v>
      </c>
      <c r="E8" s="82" t="s">
        <v>17</v>
      </c>
      <c r="F8" s="91">
        <v>100</v>
      </c>
      <c r="G8" s="84" t="s">
        <v>17</v>
      </c>
      <c r="H8" s="92">
        <v>1470</v>
      </c>
      <c r="I8" s="71" t="e">
        <f>SQRT(#REF!*(H8*1000)^2+#REF!*H8*1000)/1000</f>
        <v>#REF!</v>
      </c>
      <c r="J8" s="93">
        <f>H8/B8*100-0.1</f>
        <v>54.81221516623086</v>
      </c>
      <c r="K8" s="86" t="e">
        <f>SQRT(#REF!/(B8*1000)*J8*(100-J8))</f>
        <v>#REF!</v>
      </c>
      <c r="L8" s="92">
        <v>1190</v>
      </c>
      <c r="M8" s="71" t="e">
        <f>SQRT(#REF!*(L8*1000)^2+#REF!*L8*1000)/1000</f>
        <v>#REF!</v>
      </c>
      <c r="N8" s="93">
        <f>L8/B8*100</f>
        <v>44.452745610758306</v>
      </c>
      <c r="O8" s="87" t="e">
        <f>SQRT(#REF!/(B8*1000)*N8*(100-N8))</f>
        <v>#REF!</v>
      </c>
      <c r="P8" s="94">
        <v>280</v>
      </c>
      <c r="Q8" s="71" t="e">
        <f>SQRT(#REF!*(P8*1000)^2+#REF!*(P8*1000))/1000</f>
        <v>#REF!</v>
      </c>
      <c r="R8" s="93">
        <f>P8/H8*100</f>
        <v>19.047619047619047</v>
      </c>
      <c r="S8" s="87" t="e">
        <f>SQRT(#REF!/(H8*1000)*R8*(100-R8))</f>
        <v>#REF!</v>
      </c>
      <c r="T8" s="92">
        <v>1208</v>
      </c>
      <c r="U8" s="71" t="e">
        <f>SQRT(#REF!*(T8*1000)^2+#REF!*T8*1000)/1000</f>
        <v>#REF!</v>
      </c>
    </row>
    <row r="9" spans="1:21" s="27" customFormat="1" ht="12" customHeight="1">
      <c r="A9" s="7" t="s">
        <v>20</v>
      </c>
      <c r="B9" s="46">
        <v>1306</v>
      </c>
      <c r="C9" s="100" t="e">
        <f>SQRT(-(#REF!/#REF!)*(B9*1000)^2+#REF!*B9*1000)/1000</f>
        <v>#REF!</v>
      </c>
      <c r="D9" s="34">
        <f>B9/$B$8*100</f>
        <v>48.78595442659694</v>
      </c>
      <c r="E9" s="41" t="e">
        <f>SQRT(#REF!/($B$8*1000)*D9*(100-D9))</f>
        <v>#REF!</v>
      </c>
      <c r="F9" s="56">
        <f>D9</f>
        <v>48.78595442659694</v>
      </c>
      <c r="G9" s="101" t="e">
        <f>SQRT(#REF!/($B$8*1000)*F9*(100-F9))</f>
        <v>#REF!</v>
      </c>
      <c r="H9" s="33">
        <v>748</v>
      </c>
      <c r="I9" s="100" t="e">
        <f>SQRT(#REF!*(H9*1000)^2+#REF!*H9*1000)/1000</f>
        <v>#REF!</v>
      </c>
      <c r="J9" s="56">
        <f>H9/B9*100</f>
        <v>57.274119448698315</v>
      </c>
      <c r="K9" s="101" t="e">
        <f>SQRT(#REF!/(B9*1000)*J9*(100-J9))</f>
        <v>#REF!</v>
      </c>
      <c r="L9" s="33">
        <v>591</v>
      </c>
      <c r="M9" s="100" t="e">
        <f>SQRT(#REF!*(L9*1000)^2+#REF!*L9*1000)/1000</f>
        <v>#REF!</v>
      </c>
      <c r="N9" s="56">
        <f>L9/B9*100</f>
        <v>45.25267993874426</v>
      </c>
      <c r="O9" s="102" t="e">
        <f>SQRT(#REF!/(B9*1000)*N9*(100-N9))</f>
        <v>#REF!</v>
      </c>
      <c r="P9" s="33">
        <v>157</v>
      </c>
      <c r="Q9" s="100" t="e">
        <f>SQRT(#REF!*(P9*1000)^2+#REF!*(P9*1000))/1000</f>
        <v>#REF!</v>
      </c>
      <c r="R9" s="56">
        <f>P9/H9*100-0.1</f>
        <v>20.889304812834222</v>
      </c>
      <c r="S9" s="102" t="e">
        <f>SQRT(#REF!/(H9*1000)*R9*(100-R9))</f>
        <v>#REF!</v>
      </c>
      <c r="T9" s="33">
        <v>558</v>
      </c>
      <c r="U9" s="103" t="e">
        <f>SQRT(#REF!*(T9*1000)^2+#REF!*T9*1000)/1000</f>
        <v>#REF!</v>
      </c>
    </row>
    <row r="10" spans="1:21" ht="12" customHeight="1">
      <c r="A10" s="7" t="s">
        <v>21</v>
      </c>
      <c r="B10" s="49">
        <v>1372</v>
      </c>
      <c r="C10" s="48" t="e">
        <f>SQRT(-(#REF!/#REF!)*(B10*1000)^2+#REF!*B10*1000)/1000</f>
        <v>#REF!</v>
      </c>
      <c r="D10" s="4">
        <f>B10/$B$8*100</f>
        <v>51.251400821815466</v>
      </c>
      <c r="E10" s="41" t="e">
        <f>SQRT(#REF!/($B$8*1000)*D10*(100-D10))</f>
        <v>#REF!</v>
      </c>
      <c r="F10" s="59">
        <f>D10</f>
        <v>51.251400821815466</v>
      </c>
      <c r="G10" s="58" t="e">
        <f>SQRT(#REF!/($B$8*1000)*F10*(100-F10))</f>
        <v>#REF!</v>
      </c>
      <c r="H10" s="2">
        <v>722</v>
      </c>
      <c r="I10" s="48" t="e">
        <f>SQRT(#REF!*(H10*1000)^2+#REF!*H10*1000)/1000</f>
        <v>#REF!</v>
      </c>
      <c r="J10" s="59">
        <f>H10/B10*100</f>
        <v>52.623906705539355</v>
      </c>
      <c r="K10" s="58" t="e">
        <f>SQRT(#REF!/(B10*1000)*J10*(100-J10))</f>
        <v>#REF!</v>
      </c>
      <c r="L10" s="2">
        <v>599</v>
      </c>
      <c r="M10" s="48" t="e">
        <f>SQRT(#REF!*(L10*1000)^2+#REF!*L10*1000)/1000</f>
        <v>#REF!</v>
      </c>
      <c r="N10" s="59">
        <f>L10/B10*100</f>
        <v>43.65889212827989</v>
      </c>
      <c r="O10" s="69" t="e">
        <f>SQRT(#REF!/(B10*1000)*N10*(100-N10))</f>
        <v>#REF!</v>
      </c>
      <c r="P10" s="2">
        <v>123</v>
      </c>
      <c r="Q10" s="48" t="e">
        <f>SQRT(#REF!*(P10*1000)^2+#REF!*(P10*1000))/1000</f>
        <v>#REF!</v>
      </c>
      <c r="R10" s="59">
        <f>P10/H10*100-0.1</f>
        <v>16.93601108033241</v>
      </c>
      <c r="S10" s="69" t="e">
        <f>SQRT(#REF!/(H10*1000)*R10*(100-R10))</f>
        <v>#REF!</v>
      </c>
      <c r="T10" s="2">
        <v>650</v>
      </c>
      <c r="U10" s="40" t="e">
        <f>SQRT(#REF!*(T10*1000)^2+#REF!*T10*1000)/1000</f>
        <v>#REF!</v>
      </c>
    </row>
    <row r="11" spans="2:21" ht="12" customHeight="1">
      <c r="B11" s="49"/>
      <c r="C11" s="53"/>
      <c r="D11" s="4"/>
      <c r="E11" s="16"/>
      <c r="F11" s="59"/>
      <c r="G11" s="60"/>
      <c r="H11" s="2"/>
      <c r="I11" s="53"/>
      <c r="J11" s="59"/>
      <c r="K11" s="58"/>
      <c r="L11" s="2"/>
      <c r="M11" s="48"/>
      <c r="N11" s="59"/>
      <c r="O11" s="69"/>
      <c r="P11" s="2"/>
      <c r="Q11" s="48"/>
      <c r="R11" s="59"/>
      <c r="S11" s="69"/>
      <c r="T11" s="2"/>
      <c r="U11" s="40"/>
    </row>
    <row r="12" spans="1:21" ht="12" customHeight="1">
      <c r="A12" s="7" t="s">
        <v>22</v>
      </c>
      <c r="B12" s="49">
        <v>2106</v>
      </c>
      <c r="C12" s="48" t="e">
        <f>SQRT(-(#REF!/#REF!)*(B12*1000)^2+#REF!*B12*1000)/1000</f>
        <v>#REF!</v>
      </c>
      <c r="D12" s="4">
        <f>B12/$B$8*100</f>
        <v>78.6701531565185</v>
      </c>
      <c r="E12" s="41" t="e">
        <f>SQRT(#REF!/($B$8*1000)*D12*(100-D12))</f>
        <v>#REF!</v>
      </c>
      <c r="F12" s="59">
        <f>D12</f>
        <v>78.6701531565185</v>
      </c>
      <c r="G12" s="58" t="e">
        <f>SQRT(#REF!/($B$8*1000)*F12*(100-F12))</f>
        <v>#REF!</v>
      </c>
      <c r="H12" s="2">
        <v>1181</v>
      </c>
      <c r="I12" s="48" t="e">
        <f>SQRT(#REF!*(H12*1000)^2+#REF!*H12*1000)/1000</f>
        <v>#REF!</v>
      </c>
      <c r="J12" s="59">
        <f>H12/B12*100</f>
        <v>56.07787274453941</v>
      </c>
      <c r="K12" s="58" t="e">
        <f>SQRT(#REF!/(B12*1000)*J12*(100-J12))</f>
        <v>#REF!</v>
      </c>
      <c r="L12" s="2">
        <v>1020</v>
      </c>
      <c r="M12" s="48" t="e">
        <f>SQRT(#REF!*(L12*1000)^2+#REF!*L12*1000)/1000</f>
        <v>#REF!</v>
      </c>
      <c r="N12" s="59">
        <f>L12/B12*100</f>
        <v>48.433048433048434</v>
      </c>
      <c r="O12" s="69" t="e">
        <f>SQRT(#REF!/(B12*1000)*N12*(100-N12))</f>
        <v>#REF!</v>
      </c>
      <c r="P12" s="2">
        <v>161</v>
      </c>
      <c r="Q12" s="48" t="e">
        <f>SQRT(#REF!*(P12*1000)^2+#REF!*(P12*1000))/1000</f>
        <v>#REF!</v>
      </c>
      <c r="R12" s="59">
        <f>P12/H12*100+0.1</f>
        <v>13.732514817950888</v>
      </c>
      <c r="S12" s="69" t="e">
        <f>SQRT(#REF!/(H12*1000)*R12*(100-R12))</f>
        <v>#REF!</v>
      </c>
      <c r="T12" s="2">
        <v>925</v>
      </c>
      <c r="U12" s="40" t="e">
        <f>SQRT(#REF!*(T12*1000)^2+#REF!*T12*1000)/1000</f>
        <v>#REF!</v>
      </c>
    </row>
    <row r="13" spans="1:21" ht="12" customHeight="1">
      <c r="A13" s="7" t="s">
        <v>23</v>
      </c>
      <c r="B13" s="49">
        <v>333</v>
      </c>
      <c r="C13" s="48" t="e">
        <f>SQRT(-(#REF!/#REF!)*(B13*1000)^2+#REF!*B13*1000)/1000</f>
        <v>#REF!</v>
      </c>
      <c r="D13" s="4">
        <f>B13/$B$8*100</f>
        <v>12.439297721329847</v>
      </c>
      <c r="E13" s="41" t="e">
        <f>SQRT(#REF!/($B$8*1000)*D13*(100-D13))</f>
        <v>#REF!</v>
      </c>
      <c r="F13" s="59">
        <f>D13</f>
        <v>12.439297721329847</v>
      </c>
      <c r="G13" s="58" t="e">
        <f>SQRT(#REF!/($B$8*1000)*F13*(100-F13))</f>
        <v>#REF!</v>
      </c>
      <c r="H13" s="2">
        <v>163</v>
      </c>
      <c r="I13" s="48" t="e">
        <f>SQRT(#REF!*(H13*1000)^2+#REF!*H13*1000)/1000</f>
        <v>#REF!</v>
      </c>
      <c r="J13" s="59">
        <f>H13/B13*100</f>
        <v>48.94894894894895</v>
      </c>
      <c r="K13" s="58" t="e">
        <f>SQRT(#REF!/(B13*1000)*J13*(100-J13))</f>
        <v>#REF!</v>
      </c>
      <c r="L13" s="2">
        <v>80</v>
      </c>
      <c r="M13" s="48" t="e">
        <f>SQRT(#REF!*(L13*1000)^2+#REF!*L13*1000)/1000</f>
        <v>#REF!</v>
      </c>
      <c r="N13" s="59">
        <f>L13/B13*100-0.01</f>
        <v>24.01402402402402</v>
      </c>
      <c r="O13" s="69" t="e">
        <f>SQRT(#REF!/(B13*1000)*N13*(100-N13))</f>
        <v>#REF!</v>
      </c>
      <c r="P13" s="2">
        <v>83</v>
      </c>
      <c r="Q13" s="48" t="e">
        <f>SQRT(#REF!*(P13*1000)^2+#REF!*(P13*1000))/1000</f>
        <v>#REF!</v>
      </c>
      <c r="R13" s="59">
        <f>P13/H13*100+0.1</f>
        <v>51.020245398773</v>
      </c>
      <c r="S13" s="69" t="e">
        <f>SQRT(#REF!/(H13*1000)*R13*(100-R13))</f>
        <v>#REF!</v>
      </c>
      <c r="T13" s="2">
        <v>170</v>
      </c>
      <c r="U13" s="40" t="e">
        <f>SQRT(#REF!*(T13*1000)^2+#REF!*T13*1000)/1000</f>
        <v>#REF!</v>
      </c>
    </row>
    <row r="14" spans="1:21" ht="12" customHeight="1" thickBot="1">
      <c r="A14" s="7" t="s">
        <v>48</v>
      </c>
      <c r="B14" s="74">
        <v>314</v>
      </c>
      <c r="C14" s="75" t="e">
        <f>SQRT(-(#REF!/#REF!)*(B14*1000)^2+#REF!*B14*1000)/1000</f>
        <v>#REF!</v>
      </c>
      <c r="D14" s="76">
        <f>B14/$B$8*100</f>
        <v>11.72954800149421</v>
      </c>
      <c r="E14" s="72" t="e">
        <f>SQRT(#REF!/($B$8*1000)*D14*(100-D14))</f>
        <v>#REF!</v>
      </c>
      <c r="F14" s="77">
        <f>D14</f>
        <v>11.72954800149421</v>
      </c>
      <c r="G14" s="72" t="e">
        <f>SQRT(#REF!/($B$8*1000)*F14*(100-F14))</f>
        <v>#REF!</v>
      </c>
      <c r="H14" s="78">
        <v>162</v>
      </c>
      <c r="I14" s="75" t="e">
        <f>SQRT(#REF!*(H14*1000)^2+#REF!*H14*1000)/1000</f>
        <v>#REF!</v>
      </c>
      <c r="J14" s="77">
        <f>H14/B14*100+0.1</f>
        <v>51.69235668789809</v>
      </c>
      <c r="K14" s="72" t="e">
        <f>SQRT(#REF!/(B14*1000)*J14*(100-J14))</f>
        <v>#REF!</v>
      </c>
      <c r="L14" s="78">
        <v>135</v>
      </c>
      <c r="M14" s="75" t="e">
        <f>SQRT(#REF!*(L14*1000)^2+#REF!*L14*1000)/1000</f>
        <v>#REF!</v>
      </c>
      <c r="N14" s="77">
        <f>L14/B14*100+0.2</f>
        <v>43.19363057324841</v>
      </c>
      <c r="O14" s="88" t="e">
        <f>SQRT(#REF!/(B14*1000)*N14*(100-N14))</f>
        <v>#REF!</v>
      </c>
      <c r="P14" s="78">
        <v>27</v>
      </c>
      <c r="Q14" s="75" t="e">
        <f>SQRT(#REF!*(P14*1000)^2+#REF!*(P14*1000))/1000</f>
        <v>#REF!</v>
      </c>
      <c r="R14" s="77">
        <f>P14/H14*100-0.1</f>
        <v>16.566666666666663</v>
      </c>
      <c r="S14" s="88" t="e">
        <f>SQRT(#REF!/(H14*1000)*R14*(100-R14))</f>
        <v>#REF!</v>
      </c>
      <c r="T14" s="78">
        <v>152</v>
      </c>
      <c r="U14" s="73" t="e">
        <f>SQRT(#REF!*(T14*1000)^2+#REF!*T14*1000)/1000</f>
        <v>#REF!</v>
      </c>
    </row>
    <row r="15" spans="1:21" s="27" customFormat="1" ht="12" customHeight="1" thickTop="1">
      <c r="A15" s="39" t="s">
        <v>25</v>
      </c>
      <c r="B15" s="95">
        <v>1711</v>
      </c>
      <c r="C15" s="48" t="e">
        <f>SQRT(-(#REF!/#REF!)*(B15*1000)^2+#REF!*B15*1000)/1000</f>
        <v>#REF!</v>
      </c>
      <c r="D15" s="96">
        <v>100</v>
      </c>
      <c r="E15" s="99" t="s">
        <v>17</v>
      </c>
      <c r="F15" s="97">
        <f>B15/$B$8*100</f>
        <v>63.914830033619715</v>
      </c>
      <c r="G15" s="58" t="e">
        <f>SQRT(#REF!/($B$8*1000)*F15*(100-F15))</f>
        <v>#REF!</v>
      </c>
      <c r="H15" s="98">
        <v>713</v>
      </c>
      <c r="I15" s="48" t="e">
        <f>SQRT(#REF!*(H15*1000)^2+#REF!*H15*1000)/1000</f>
        <v>#REF!</v>
      </c>
      <c r="J15" s="97">
        <f>H15/B15*100</f>
        <v>41.671537112799534</v>
      </c>
      <c r="K15" s="58" t="e">
        <f>SQRT(#REF!/(B15*1000)*J15*(100-J15))</f>
        <v>#REF!</v>
      </c>
      <c r="L15" s="98">
        <v>631</v>
      </c>
      <c r="M15" s="48" t="e">
        <f>SQRT(#REF!*(L15*1000)^2+#REF!*L15*1000)/1000</f>
        <v>#REF!</v>
      </c>
      <c r="N15" s="97">
        <f>L15/B15*100</f>
        <v>36.87901811805961</v>
      </c>
      <c r="O15" s="69" t="e">
        <f>SQRT(#REF!/(B15*1000)*N15*(100-N15))</f>
        <v>#REF!</v>
      </c>
      <c r="P15" s="98">
        <v>82</v>
      </c>
      <c r="Q15" s="48" t="e">
        <f>SQRT(#REF!*(P15*1000)^2+#REF!*(P15*1000))/1000</f>
        <v>#REF!</v>
      </c>
      <c r="R15" s="97">
        <f>P15/H15*100</f>
        <v>11.50070126227209</v>
      </c>
      <c r="S15" s="69" t="e">
        <f>SQRT(#REF!/(H15*1000)*R15*(100-R15))</f>
        <v>#REF!</v>
      </c>
      <c r="T15" s="98">
        <v>998</v>
      </c>
      <c r="U15" s="40" t="e">
        <f>SQRT(#REF!*(T15*1000)^2+#REF!*T15*1000)/1000</f>
        <v>#REF!</v>
      </c>
    </row>
    <row r="16" spans="1:21" s="27" customFormat="1" ht="12" customHeight="1">
      <c r="A16" s="7" t="s">
        <v>13</v>
      </c>
      <c r="B16" s="46">
        <v>799</v>
      </c>
      <c r="C16" s="48" t="e">
        <f>SQRT(-(#REF!/#REF!)*(B16*1000)^2+#REF!*B16*1000)/1000</f>
        <v>#REF!</v>
      </c>
      <c r="D16" s="34">
        <f>B16/$B$15*100</f>
        <v>46.69783752191701</v>
      </c>
      <c r="E16" s="41" t="e">
        <f>SQRT(#REF!/($B$15*1000)*D16*(100-D16))</f>
        <v>#REF!</v>
      </c>
      <c r="F16" s="56">
        <f>B16/$B$8*100</f>
        <v>29.84684348150915</v>
      </c>
      <c r="G16" s="58" t="e">
        <f>SQRT(#REF!/($B$8*1000)*F16*(100-F16))</f>
        <v>#REF!</v>
      </c>
      <c r="H16" s="33">
        <v>339</v>
      </c>
      <c r="I16" s="48" t="e">
        <f>SQRT(#REF!*(H16*1000)^2+#REF!*H16*1000)/1000</f>
        <v>#REF!</v>
      </c>
      <c r="J16" s="56">
        <f>H16/B16*100</f>
        <v>42.428035043804755</v>
      </c>
      <c r="K16" s="58" t="e">
        <f>SQRT(#REF!/(B16*1000)*J16*(100-J16))</f>
        <v>#REF!</v>
      </c>
      <c r="L16" s="33">
        <v>294</v>
      </c>
      <c r="M16" s="48" t="e">
        <f>SQRT(#REF!*(L16*1000)^2+#REF!*L16*1000)/1000</f>
        <v>#REF!</v>
      </c>
      <c r="N16" s="56">
        <f>L16/B16*100-0.1</f>
        <v>36.695994993742175</v>
      </c>
      <c r="O16" s="69" t="e">
        <f>SQRT(#REF!/(B16*1000)*N16*(100-N16))</f>
        <v>#REF!</v>
      </c>
      <c r="P16" s="33">
        <v>45</v>
      </c>
      <c r="Q16" s="48" t="e">
        <f>SQRT(#REF!*(P16*1000)^2+#REF!*(P16*1000))/1000</f>
        <v>#REF!</v>
      </c>
      <c r="R16" s="56">
        <f>P16/H16*100</f>
        <v>13.274336283185843</v>
      </c>
      <c r="S16" s="69" t="e">
        <f>SQRT(#REF!/(H16*1000)*R16*(100-R16))</f>
        <v>#REF!</v>
      </c>
      <c r="T16" s="33">
        <v>459</v>
      </c>
      <c r="U16" s="40" t="e">
        <f>SQRT(#REF!*(T16*1000)^2+#REF!*T16*1000)/1000</f>
        <v>#REF!</v>
      </c>
    </row>
    <row r="17" spans="1:21" ht="12" customHeight="1">
      <c r="A17" s="7" t="s">
        <v>14</v>
      </c>
      <c r="B17" s="49">
        <v>913</v>
      </c>
      <c r="C17" s="48" t="e">
        <f>SQRT(-(#REF!/#REF!)*(B17*1000)^2+#REF!*B17*1000)/1000</f>
        <v>#REF!</v>
      </c>
      <c r="D17" s="4">
        <f>B17/$B$15*100</f>
        <v>53.360607831677385</v>
      </c>
      <c r="E17" s="41" t="e">
        <f>SQRT(#REF!/($B$15*1000)*D17*(100-D17))</f>
        <v>#REF!</v>
      </c>
      <c r="F17" s="59">
        <f>B17/$B$8*100</f>
        <v>34.10534180052298</v>
      </c>
      <c r="G17" s="58" t="e">
        <f>SQRT(#REF!/($B$8*1000)*F17*(100-F17))</f>
        <v>#REF!</v>
      </c>
      <c r="H17" s="2">
        <v>374</v>
      </c>
      <c r="I17" s="48" t="e">
        <f>SQRT(#REF!*(H17*1000)^2+#REF!*H17*1000)/1000</f>
        <v>#REF!</v>
      </c>
      <c r="J17" s="59">
        <f>H17/B17*100</f>
        <v>40.963855421686745</v>
      </c>
      <c r="K17" s="58" t="e">
        <f>SQRT(#REF!/(B17*1000)*J17*(100-J17))</f>
        <v>#REF!</v>
      </c>
      <c r="L17" s="2">
        <v>338</v>
      </c>
      <c r="M17" s="48" t="e">
        <f>SQRT(#REF!*(L17*1000)^2+#REF!*L17*1000)/1000</f>
        <v>#REF!</v>
      </c>
      <c r="N17" s="59">
        <f>L17/B17*100+0.1</f>
        <v>37.12081051478642</v>
      </c>
      <c r="O17" s="69" t="e">
        <f>SQRT(#REF!/(B17*1000)*N17*(100-N17))</f>
        <v>#REF!</v>
      </c>
      <c r="P17" s="2">
        <v>36</v>
      </c>
      <c r="Q17" s="48" t="e">
        <f>SQRT(#REF!*(P17*1000)^2+#REF!*(P17*1000))/1000</f>
        <v>#REF!</v>
      </c>
      <c r="R17" s="59">
        <f>P17/H17*100-0.1</f>
        <v>9.52566844919786</v>
      </c>
      <c r="S17" s="69" t="e">
        <f>SQRT(#REF!/(H17*1000)*R17*(100-R17))</f>
        <v>#REF!</v>
      </c>
      <c r="T17" s="2">
        <v>539</v>
      </c>
      <c r="U17" s="40" t="e">
        <f>SQRT(#REF!*(T17*1000)^2+#REF!*T17*1000)/1000</f>
        <v>#REF!</v>
      </c>
    </row>
    <row r="18" spans="2:21" ht="12" customHeight="1">
      <c r="B18" s="49"/>
      <c r="C18" s="53"/>
      <c r="D18" s="4"/>
      <c r="E18" s="16"/>
      <c r="F18" s="59"/>
      <c r="G18" s="65"/>
      <c r="H18" s="2"/>
      <c r="I18" s="53"/>
      <c r="J18" s="59"/>
      <c r="K18" s="58"/>
      <c r="L18" s="2"/>
      <c r="M18" s="53"/>
      <c r="N18" s="59"/>
      <c r="O18" s="60"/>
      <c r="P18" s="2"/>
      <c r="Q18" s="53"/>
      <c r="R18" s="59"/>
      <c r="S18" s="60"/>
      <c r="T18" s="2"/>
      <c r="U18" s="12"/>
    </row>
    <row r="19" spans="1:21" ht="12" customHeight="1">
      <c r="A19" s="7" t="s">
        <v>9</v>
      </c>
      <c r="B19" s="49">
        <v>574</v>
      </c>
      <c r="C19" s="48" t="e">
        <f>SQRT(-(#REF!/#REF!)*(B19*1000)^2+#REF!*B19*1000)/1000</f>
        <v>#REF!</v>
      </c>
      <c r="D19" s="4">
        <f>B19/$B$15*100</f>
        <v>33.547632963179424</v>
      </c>
      <c r="E19" s="41" t="e">
        <f>SQRT(#REF!/($B$15*1000)*D19*(100-D19))</f>
        <v>#REF!</v>
      </c>
      <c r="F19" s="59">
        <f>B19/$B$8*100</f>
        <v>21.441912588718715</v>
      </c>
      <c r="G19" s="58" t="e">
        <f>SQRT(#REF!/($B$8*1000)*F19*(100-F19))</f>
        <v>#REF!</v>
      </c>
      <c r="H19" s="2">
        <v>332</v>
      </c>
      <c r="I19" s="48" t="e">
        <f>SQRT(#REF!*(H19*1000)^2+#REF!*H19*1000)/1000</f>
        <v>#REF!</v>
      </c>
      <c r="J19" s="59">
        <f>H19/B19*100</f>
        <v>57.8397212543554</v>
      </c>
      <c r="K19" s="58" t="e">
        <f>SQRT(#REF!/(B19*1000)*J19*(100-J19))</f>
        <v>#REF!</v>
      </c>
      <c r="L19" s="2">
        <v>311</v>
      </c>
      <c r="M19" s="48" t="e">
        <f>SQRT(#REF!*(L19*1000)^2+#REF!*L19*1000)/1000</f>
        <v>#REF!</v>
      </c>
      <c r="N19" s="59">
        <f>L19/B19*100</f>
        <v>54.181184668989545</v>
      </c>
      <c r="O19" s="69" t="e">
        <f>SQRT(#REF!/(B19*1000)*N19*(100-N19))</f>
        <v>#REF!</v>
      </c>
      <c r="P19" s="2">
        <v>21</v>
      </c>
      <c r="Q19" s="48" t="e">
        <f>SQRT(#REF!*(P19*1000)^2+#REF!*(P19*1000))/1000</f>
        <v>#REF!</v>
      </c>
      <c r="R19" s="59">
        <f>P19/H19*100</f>
        <v>6.325301204819277</v>
      </c>
      <c r="S19" s="69" t="e">
        <f>SQRT(#REF!/(H19*1000)*R19*(100-R19))</f>
        <v>#REF!</v>
      </c>
      <c r="T19" s="2">
        <v>243</v>
      </c>
      <c r="U19" s="40" t="e">
        <f>SQRT(#REF!*(T19*1000)^2+#REF!*T19*1000)/1000</f>
        <v>#REF!</v>
      </c>
    </row>
    <row r="20" spans="1:21" ht="12" customHeight="1">
      <c r="A20" s="7" t="s">
        <v>10</v>
      </c>
      <c r="B20" s="49">
        <v>1137</v>
      </c>
      <c r="C20" s="48" t="e">
        <f>SQRT(-(#REF!/#REF!)*(B20*1000)^2+#REF!*B20*1000)/1000</f>
        <v>#REF!</v>
      </c>
      <c r="D20" s="4">
        <f>B20/$B$15*100</f>
        <v>66.45236703682058</v>
      </c>
      <c r="E20" s="41" t="e">
        <f>SQRT(#REF!/($B$15*1000)*D20*(100-D20))</f>
        <v>#REF!</v>
      </c>
      <c r="F20" s="59">
        <f>B20/$B$8*100</f>
        <v>42.47291744490101</v>
      </c>
      <c r="G20" s="58" t="e">
        <f>SQRT(#REF!/($B$8*1000)*F20*(100-F20))</f>
        <v>#REF!</v>
      </c>
      <c r="H20" s="2">
        <v>381</v>
      </c>
      <c r="I20" s="48" t="e">
        <f>SQRT(#REF!*(H20*1000)^2+#REF!*H20*1000)/1000</f>
        <v>#REF!</v>
      </c>
      <c r="J20" s="59">
        <f>H20/B20*100</f>
        <v>33.50923482849604</v>
      </c>
      <c r="K20" s="58" t="e">
        <f>SQRT(#REF!/(B20*1000)*J20*(100-J20))</f>
        <v>#REF!</v>
      </c>
      <c r="L20" s="2">
        <v>320</v>
      </c>
      <c r="M20" s="48" t="e">
        <f>SQRT(#REF!*(L20*1000)^2+#REF!*L20*1000)/1000</f>
        <v>#REF!</v>
      </c>
      <c r="N20" s="59">
        <f>L20/B20*100</f>
        <v>28.144239226033424</v>
      </c>
      <c r="O20" s="69" t="e">
        <f>SQRT(#REF!/(B20*1000)*N20*(100-N20))</f>
        <v>#REF!</v>
      </c>
      <c r="P20" s="2">
        <v>61</v>
      </c>
      <c r="Q20" s="48" t="e">
        <f>SQRT(#REF!*(P20*1000)^2+#REF!*(P20*1000))/1000</f>
        <v>#REF!</v>
      </c>
      <c r="R20" s="59">
        <f>P20/H20*100</f>
        <v>16.010498687664043</v>
      </c>
      <c r="S20" s="69" t="e">
        <f>SQRT(#REF!/(H20*1000)*R20*(100-R20))</f>
        <v>#REF!</v>
      </c>
      <c r="T20" s="2">
        <v>756</v>
      </c>
      <c r="U20" s="40" t="e">
        <f>SQRT(#REF!*(T20*1000)^2+#REF!*T20*1000)/1000</f>
        <v>#REF!</v>
      </c>
    </row>
    <row r="21" spans="2:21" ht="12" customHeight="1">
      <c r="B21" s="49"/>
      <c r="C21" s="53"/>
      <c r="D21" s="4"/>
      <c r="E21" s="16"/>
      <c r="F21" s="59"/>
      <c r="G21" s="65"/>
      <c r="H21" s="2"/>
      <c r="I21" s="53"/>
      <c r="J21" s="59"/>
      <c r="K21" s="58"/>
      <c r="L21" s="2"/>
      <c r="M21" s="53"/>
      <c r="N21" s="59"/>
      <c r="O21" s="60"/>
      <c r="P21" s="2"/>
      <c r="Q21" s="53"/>
      <c r="R21" s="59"/>
      <c r="S21" s="60"/>
      <c r="T21" s="2"/>
      <c r="U21" s="12"/>
    </row>
    <row r="22" spans="1:21" ht="12" customHeight="1">
      <c r="A22" s="7" t="s">
        <v>11</v>
      </c>
      <c r="B22" s="49">
        <v>1580</v>
      </c>
      <c r="C22" s="48" t="e">
        <f>SQRT(-(#REF!/#REF!)*(B22*1000)^2+#REF!*B22*1000)/1000</f>
        <v>#REF!</v>
      </c>
      <c r="D22" s="4">
        <f>B22/$B$15*100</f>
        <v>92.343658679135</v>
      </c>
      <c r="E22" s="41" t="e">
        <f>SQRT(#REF!/($B$15*1000)*D22*(100-D22))</f>
        <v>#REF!</v>
      </c>
      <c r="F22" s="59">
        <f>B22/$B$8*100</f>
        <v>59.02129249159507</v>
      </c>
      <c r="G22" s="58" t="e">
        <f>SQRT(#REF!/($B$8*1000)*F22*(100-F22))</f>
        <v>#REF!</v>
      </c>
      <c r="H22" s="2">
        <v>631</v>
      </c>
      <c r="I22" s="48" t="e">
        <f>SQRT(#REF!*(H22*1000)^2+#REF!*H22*1000)/1000</f>
        <v>#REF!</v>
      </c>
      <c r="J22" s="59">
        <f>H22/B22*100</f>
        <v>39.936708860759495</v>
      </c>
      <c r="K22" s="58" t="e">
        <f>SQRT(#REF!/(B22*1000)*J22*(100-J22))</f>
        <v>#REF!</v>
      </c>
      <c r="L22" s="2">
        <v>559</v>
      </c>
      <c r="M22" s="48" t="e">
        <f>SQRT(#REF!*(L22*1000)^2+#REF!*L22*1000)/1000</f>
        <v>#REF!</v>
      </c>
      <c r="N22" s="59">
        <f>L22/B22*100</f>
        <v>35.379746835443036</v>
      </c>
      <c r="O22" s="69" t="e">
        <f>SQRT(#REF!/(B22*1000)*N22*(100-N22))</f>
        <v>#REF!</v>
      </c>
      <c r="P22" s="2">
        <v>72</v>
      </c>
      <c r="Q22" s="48" t="e">
        <f>SQRT(#REF!*(P22*1000)^2+#REF!*(P22*1000))/1000</f>
        <v>#REF!</v>
      </c>
      <c r="R22" s="59">
        <f>P22/H22*100</f>
        <v>11.410459587955627</v>
      </c>
      <c r="S22" s="69" t="e">
        <f>SQRT(#REF!/(H22*1000)*R22*(100-R22))</f>
        <v>#REF!</v>
      </c>
      <c r="T22" s="2">
        <v>949</v>
      </c>
      <c r="U22" s="40" t="e">
        <f>SQRT(#REF!*(T22*1000)^2+#REF!*T22*1000)/1000</f>
        <v>#REF!</v>
      </c>
    </row>
    <row r="23" spans="1:21" ht="12" customHeight="1">
      <c r="A23" s="7" t="s">
        <v>12</v>
      </c>
      <c r="B23" s="49">
        <v>131</v>
      </c>
      <c r="C23" s="48" t="e">
        <f>SQRT(-(#REF!/#REF!)*(B23*1000)^2+#REF!*B23*1000)/1000</f>
        <v>#REF!</v>
      </c>
      <c r="D23" s="4">
        <f>B23/$B$15*100</f>
        <v>7.656341320864992</v>
      </c>
      <c r="E23" s="41" t="e">
        <f>SQRT(#REF!/($B$15*1000)*D23*(100-D23))</f>
        <v>#REF!</v>
      </c>
      <c r="F23" s="59">
        <f>B23/$B$8*100</f>
        <v>4.893537542024654</v>
      </c>
      <c r="G23" s="58" t="e">
        <f>SQRT(#REF!/($B$8*1000)*F23*(100-F23))</f>
        <v>#REF!</v>
      </c>
      <c r="H23" s="2">
        <v>81</v>
      </c>
      <c r="I23" s="48" t="e">
        <f>SQRT(#REF!*(H23*1000)^2+#REF!*H23*1000)/1000</f>
        <v>#REF!</v>
      </c>
      <c r="J23" s="59">
        <f>H23/B23*100+0.1</f>
        <v>61.932061068702296</v>
      </c>
      <c r="K23" s="58" t="e">
        <f>SQRT(#REF!/(B23*1000)*J23*(100-J23))</f>
        <v>#REF!</v>
      </c>
      <c r="L23" s="2">
        <v>72</v>
      </c>
      <c r="M23" s="48" t="e">
        <f>SQRT(#REF!*(L23*1000)^2+#REF!*L23*1000)/1000</f>
        <v>#REF!</v>
      </c>
      <c r="N23" s="59">
        <f>L23/B23*100-0.1</f>
        <v>54.861832061068704</v>
      </c>
      <c r="O23" s="69" t="e">
        <f>SQRT(#REF!/(B23*1000)*N23*(100-N23))</f>
        <v>#REF!</v>
      </c>
      <c r="P23" s="2">
        <v>10</v>
      </c>
      <c r="Q23" s="48" t="e">
        <f>SQRT(#REF!*(P23*1000)^2+#REF!*(P23*1000))/1000</f>
        <v>#REF!</v>
      </c>
      <c r="R23" s="59">
        <f>P23/H23*100+0.2</f>
        <v>12.545679012345678</v>
      </c>
      <c r="S23" s="69" t="e">
        <f>SQRT(#REF!/(H23*1000)*R23*(100-R23))</f>
        <v>#REF!</v>
      </c>
      <c r="T23" s="2">
        <v>49</v>
      </c>
      <c r="U23" s="40" t="e">
        <f>SQRT(#REF!*(T23*1000)^2+#REF!*T23*1000)/1000</f>
        <v>#REF!</v>
      </c>
    </row>
    <row r="24" spans="2:21" ht="12" customHeight="1">
      <c r="B24" s="49"/>
      <c r="C24" s="53"/>
      <c r="D24" s="4"/>
      <c r="E24" s="16"/>
      <c r="F24" s="59"/>
      <c r="G24" s="65"/>
      <c r="H24" s="2"/>
      <c r="I24" s="53"/>
      <c r="J24" s="59"/>
      <c r="K24" s="58"/>
      <c r="L24" s="2"/>
      <c r="M24" s="53"/>
      <c r="N24" s="59"/>
      <c r="O24" s="60"/>
      <c r="P24" s="2"/>
      <c r="Q24" s="53"/>
      <c r="R24" s="59"/>
      <c r="S24" s="60"/>
      <c r="T24" s="2"/>
      <c r="U24" s="12"/>
    </row>
    <row r="25" spans="1:21" ht="12" customHeight="1">
      <c r="A25" s="7" t="s">
        <v>6</v>
      </c>
      <c r="B25" s="49">
        <v>1368</v>
      </c>
      <c r="C25" s="48" t="e">
        <f>SQRT(-(#REF!/#REF!)*(B25*1000)^2+#REF!*B25*1000)/1000</f>
        <v>#REF!</v>
      </c>
      <c r="D25" s="4">
        <f>B25/$B$15*100</f>
        <v>79.9532437171245</v>
      </c>
      <c r="E25" s="41" t="e">
        <f>SQRT(#REF!/($B$15*1000)*D25*(100-D25))</f>
        <v>#REF!</v>
      </c>
      <c r="F25" s="59">
        <f>B25/$B$8*100</f>
        <v>51.10197982816585</v>
      </c>
      <c r="G25" s="58" t="e">
        <f>SQRT(#REF!/($B$8*1000)*F25*(100-F25))</f>
        <v>#REF!</v>
      </c>
      <c r="H25" s="2">
        <v>586</v>
      </c>
      <c r="I25" s="48" t="e">
        <f>SQRT(#REF!*(H25*1000)^2+#REF!*H25*1000)/1000</f>
        <v>#REF!</v>
      </c>
      <c r="J25" s="59">
        <f>H25/B25*100</f>
        <v>42.83625730994152</v>
      </c>
      <c r="K25" s="58" t="e">
        <f>SQRT(#REF!/(B25*1000)*J25*(100-J25))</f>
        <v>#REF!</v>
      </c>
      <c r="L25" s="2">
        <v>525</v>
      </c>
      <c r="M25" s="48" t="e">
        <f>SQRT(#REF!*(L25*1000)^2+#REF!*L25*1000)/1000</f>
        <v>#REF!</v>
      </c>
      <c r="N25" s="59">
        <f>L25/B25*100</f>
        <v>38.377192982456144</v>
      </c>
      <c r="O25" s="69" t="e">
        <f>SQRT(#REF!/(B25*1000)*N25*(100-N25))</f>
        <v>#REF!</v>
      </c>
      <c r="P25" s="2">
        <v>60</v>
      </c>
      <c r="Q25" s="48" t="e">
        <f>SQRT(#REF!*(P25*1000)^2+#REF!*(P25*1000))/1000</f>
        <v>#REF!</v>
      </c>
      <c r="R25" s="59">
        <f>P25/H25*100</f>
        <v>10.238907849829351</v>
      </c>
      <c r="S25" s="69" t="e">
        <f>SQRT(#REF!/(H25*1000)*R25*(100-R25))</f>
        <v>#REF!</v>
      </c>
      <c r="T25" s="2">
        <v>782</v>
      </c>
      <c r="U25" s="40" t="e">
        <f>SQRT(#REF!*(T25*1000)^2+#REF!*T25*1000)/1000</f>
        <v>#REF!</v>
      </c>
    </row>
    <row r="26" spans="1:21" ht="12" customHeight="1">
      <c r="A26" s="7" t="s">
        <v>7</v>
      </c>
      <c r="B26" s="49">
        <v>194</v>
      </c>
      <c r="C26" s="48" t="e">
        <f>SQRT(-(#REF!/#REF!)*(B26*1000)^2+#REF!*B26*1000)/1000</f>
        <v>#REF!</v>
      </c>
      <c r="D26" s="4">
        <f>B26/$B$15*100</f>
        <v>11.338398597311514</v>
      </c>
      <c r="E26" s="41" t="e">
        <f>SQRT(#REF!/($B$15*1000)*D26*(100-D26))</f>
        <v>#REF!</v>
      </c>
      <c r="F26" s="59">
        <f>B26/$B$8*100</f>
        <v>7.246918192005977</v>
      </c>
      <c r="G26" s="58" t="e">
        <f>SQRT(#REF!/($B$8*1000)*F26*(100-F26))</f>
        <v>#REF!</v>
      </c>
      <c r="H26" s="2">
        <v>55</v>
      </c>
      <c r="I26" s="48" t="e">
        <f>SQRT(#REF!*(H26*1000)^2+#REF!*H26*1000)/1000</f>
        <v>#REF!</v>
      </c>
      <c r="J26" s="59">
        <f>H26/B26*100</f>
        <v>28.350515463917525</v>
      </c>
      <c r="K26" s="58" t="e">
        <f>SQRT(#REF!/(B26*1000)*J26*(100-J26))</f>
        <v>#REF!</v>
      </c>
      <c r="L26" s="2">
        <v>42</v>
      </c>
      <c r="M26" s="48" t="e">
        <f>SQRT(#REF!*(L26*1000)^2+#REF!*L26*1000)/1000</f>
        <v>#REF!</v>
      </c>
      <c r="N26" s="59">
        <f>L26/B26*100+0.1</f>
        <v>21.749484536082477</v>
      </c>
      <c r="O26" s="69" t="e">
        <f>SQRT(#REF!/(B26*1000)*N26*(100-N26))</f>
        <v>#REF!</v>
      </c>
      <c r="P26" s="2">
        <v>13</v>
      </c>
      <c r="Q26" s="48" t="e">
        <f>SQRT(#REF!*(P26*1000)^2+#REF!*(P26*1000))/1000</f>
        <v>#REF!</v>
      </c>
      <c r="R26" s="70" t="s">
        <v>16</v>
      </c>
      <c r="S26" s="105" t="s">
        <v>17</v>
      </c>
      <c r="T26" s="2">
        <v>139</v>
      </c>
      <c r="U26" s="40" t="e">
        <f>SQRT(#REF!*(T26*1000)^2+#REF!*T26*1000)/1000</f>
        <v>#REF!</v>
      </c>
    </row>
    <row r="27" spans="1:21" ht="12" customHeight="1">
      <c r="A27" s="7" t="s">
        <v>49</v>
      </c>
      <c r="B27" s="49">
        <v>184</v>
      </c>
      <c r="C27" s="48" t="e">
        <f>SQRT(-(#REF!/#REF!)*(B27*1000)^2+#REF!*B27*1000)/1000</f>
        <v>#REF!</v>
      </c>
      <c r="D27" s="4">
        <f>B27/$B$15*100</f>
        <v>10.753945061367622</v>
      </c>
      <c r="E27" s="41" t="e">
        <f>SQRT(#REF!/($B$15*1000)*D27*(100-D27))</f>
        <v>#REF!</v>
      </c>
      <c r="F27" s="59">
        <f>B27/$B$8*100</f>
        <v>6.873365707881958</v>
      </c>
      <c r="G27" s="58" t="e">
        <f>SQRT(#REF!/($B$8*1000)*F27*(100-F27))</f>
        <v>#REF!</v>
      </c>
      <c r="H27" s="2">
        <v>67</v>
      </c>
      <c r="I27" s="48" t="e">
        <f>SQRT(#REF!*(H27*1000)^2+#REF!*H27*1000)/1000</f>
        <v>#REF!</v>
      </c>
      <c r="J27" s="59">
        <f>H27/B27*100-0.1</f>
        <v>36.313043478260866</v>
      </c>
      <c r="K27" s="58" t="e">
        <f>SQRT(#REF!/(B27*1000)*J27*(100-J27))</f>
        <v>#REF!</v>
      </c>
      <c r="L27" s="2">
        <v>60</v>
      </c>
      <c r="M27" s="48" t="e">
        <f>SQRT(#REF!*(L27*1000)^2+#REF!*L27*1000)/1000</f>
        <v>#REF!</v>
      </c>
      <c r="N27" s="59">
        <f>L27/B27*100+0.1</f>
        <v>32.708695652173915</v>
      </c>
      <c r="O27" s="69" t="e">
        <f>SQRT(#REF!/(B27*1000)*N27*(100-N27))</f>
        <v>#REF!</v>
      </c>
      <c r="P27" s="2">
        <v>7</v>
      </c>
      <c r="Q27" s="48" t="e">
        <f>SQRT(#REF!*(P27*1000)^2+#REF!*(P27*1000))/1000</f>
        <v>#REF!</v>
      </c>
      <c r="R27" s="70" t="s">
        <v>16</v>
      </c>
      <c r="S27" s="105" t="s">
        <v>17</v>
      </c>
      <c r="T27" s="2">
        <v>117</v>
      </c>
      <c r="U27" s="40" t="e">
        <f>SQRT(#REF!*(T27*1000)^2+#REF!*T27*1000)/1000</f>
        <v>#REF!</v>
      </c>
    </row>
    <row r="28" spans="2:21" ht="12" customHeight="1">
      <c r="B28" s="52"/>
      <c r="C28" s="54"/>
      <c r="D28" s="5"/>
      <c r="E28" s="15"/>
      <c r="F28" s="63"/>
      <c r="G28" s="64"/>
      <c r="H28" s="3"/>
      <c r="I28" s="54"/>
      <c r="J28" s="63"/>
      <c r="K28" s="58"/>
      <c r="L28" s="3"/>
      <c r="M28" s="54"/>
      <c r="N28" s="63"/>
      <c r="O28" s="67"/>
      <c r="P28" s="3"/>
      <c r="Q28" s="54"/>
      <c r="R28" s="63"/>
      <c r="S28" s="67"/>
      <c r="T28" s="3"/>
      <c r="U28" s="11"/>
    </row>
    <row r="29" spans="1:21" ht="12" customHeight="1">
      <c r="A29" s="7" t="s">
        <v>26</v>
      </c>
      <c r="B29" s="46">
        <v>966</v>
      </c>
      <c r="C29" s="48" t="e">
        <f>SQRT(-(#REF!/#REF!)*(B29*1000)^2+#REF!*B29*1000)/1000</f>
        <v>#REF!</v>
      </c>
      <c r="D29" s="34">
        <v>100</v>
      </c>
      <c r="E29" s="99" t="s">
        <v>17</v>
      </c>
      <c r="F29" s="56">
        <f>B29/$B$8*100</f>
        <v>36.08516996638028</v>
      </c>
      <c r="G29" s="58" t="e">
        <f>SQRT(#REF!/($B$8*1000)*F29*(100-F29))</f>
        <v>#REF!</v>
      </c>
      <c r="H29" s="33">
        <v>757</v>
      </c>
      <c r="I29" s="48" t="e">
        <f>SQRT(#REF!*(H29*1000)^2+#REF!*H29*1000)/1000</f>
        <v>#REF!</v>
      </c>
      <c r="J29" s="56">
        <f>H29/B29*100</f>
        <v>78.36438923395445</v>
      </c>
      <c r="K29" s="58" t="e">
        <f>SQRT(#REF!/(B29*1000)*J29*(100-J29))</f>
        <v>#REF!</v>
      </c>
      <c r="L29" s="33">
        <v>558</v>
      </c>
      <c r="M29" s="48" t="e">
        <f>SQRT(#REF!*(L29*1000)^2+#REF!*L29*1000)/1000</f>
        <v>#REF!</v>
      </c>
      <c r="N29" s="56">
        <f>L29/B29*100</f>
        <v>57.7639751552795</v>
      </c>
      <c r="O29" s="69" t="e">
        <f>SQRT(#REF!/(B29*1000)*N29*(100-N29))</f>
        <v>#REF!</v>
      </c>
      <c r="P29" s="33">
        <v>198</v>
      </c>
      <c r="Q29" s="48" t="e">
        <f>SQRT(#REF!*(P29*1000)^2+#REF!*(P29*1000))/1000</f>
        <v>#REF!</v>
      </c>
      <c r="R29" s="56">
        <f>P29/H29*100</f>
        <v>26.1558784676354</v>
      </c>
      <c r="S29" s="69" t="e">
        <f>SQRT(#REF!/(H29*1000)*R29*(100-R29))</f>
        <v>#REF!</v>
      </c>
      <c r="T29" s="33">
        <v>209</v>
      </c>
      <c r="U29" s="40" t="e">
        <f>SQRT(#REF!*(T29*1000)^2+#REF!*T29*1000)/1000</f>
        <v>#REF!</v>
      </c>
    </row>
    <row r="30" spans="1:21" s="27" customFormat="1" ht="12" customHeight="1">
      <c r="A30" s="7" t="s">
        <v>13</v>
      </c>
      <c r="B30" s="46">
        <v>507</v>
      </c>
      <c r="C30" s="48" t="e">
        <f>SQRT(-(#REF!/#REF!)*(B30*1000)^2+#REF!*B30*1000)/1000</f>
        <v>#REF!</v>
      </c>
      <c r="D30" s="34">
        <f>B30/$B$29*100</f>
        <v>52.484472049689444</v>
      </c>
      <c r="E30" s="41" t="e">
        <f>SQRT(#REF!/($B$29*1000)*D30*(100-D30))</f>
        <v>#REF!</v>
      </c>
      <c r="F30" s="56">
        <f>B30/$B$8*100</f>
        <v>18.939110945087783</v>
      </c>
      <c r="G30" s="58" t="e">
        <f>SQRT(#REF!/($B$8*1000)*F30*(100-F30))</f>
        <v>#REF!</v>
      </c>
      <c r="H30" s="33">
        <v>409</v>
      </c>
      <c r="I30" s="48" t="e">
        <f>SQRT(#REF!*(H30*1000)^2+#REF!*H30*1000)/1000</f>
        <v>#REF!</v>
      </c>
      <c r="J30" s="56">
        <f>H30/B30*100+0.1</f>
        <v>80.7706114398422</v>
      </c>
      <c r="K30" s="58" t="e">
        <f>SQRT(#REF!/(B30*1000)*J30*(100-J30))</f>
        <v>#REF!</v>
      </c>
      <c r="L30" s="33">
        <v>297</v>
      </c>
      <c r="M30" s="48" t="e">
        <f>SQRT(#REF!*(L30*1000)^2+#REF!*L30*1000)/1000</f>
        <v>#REF!</v>
      </c>
      <c r="N30" s="56">
        <f>L30/B30*100+0.1</f>
        <v>58.67988165680473</v>
      </c>
      <c r="O30" s="69" t="e">
        <f>SQRT(#REF!/(B30*1000)*N30*(100-N30))</f>
        <v>#REF!</v>
      </c>
      <c r="P30" s="33">
        <v>111</v>
      </c>
      <c r="Q30" s="48" t="e">
        <f>SQRT(#REF!*(P30*1000)^2+#REF!*(P30*1000))/1000</f>
        <v>#REF!</v>
      </c>
      <c r="R30" s="56">
        <f>P30/H30*100+0.1</f>
        <v>27.239364303178483</v>
      </c>
      <c r="S30" s="69" t="e">
        <f>SQRT(#REF!/(H30*1000)*R30*(100-R30))</f>
        <v>#REF!</v>
      </c>
      <c r="T30" s="33">
        <v>98</v>
      </c>
      <c r="U30" s="40" t="e">
        <f>SQRT(#REF!*(T30*1000)^2+#REF!*T30*1000)/1000</f>
        <v>#REF!</v>
      </c>
    </row>
    <row r="31" spans="1:21" ht="12" customHeight="1">
      <c r="A31" s="7" t="s">
        <v>14</v>
      </c>
      <c r="B31" s="49">
        <v>459</v>
      </c>
      <c r="C31" s="48" t="e">
        <f>SQRT(-(#REF!/#REF!)*(B31*1000)^2+#REF!*B31*1000)/1000</f>
        <v>#REF!</v>
      </c>
      <c r="D31" s="4">
        <f>B31/$B$29*100</f>
        <v>47.51552795031056</v>
      </c>
      <c r="E31" s="41" t="e">
        <f>SQRT(#REF!/($B$29*1000)*D31*(100-D31))</f>
        <v>#REF!</v>
      </c>
      <c r="F31" s="59">
        <f>B31/$B$8*100</f>
        <v>17.146059021292494</v>
      </c>
      <c r="G31" s="58" t="e">
        <f>SQRT(#REF!/($B$8*1000)*F31*(100-F31))</f>
        <v>#REF!</v>
      </c>
      <c r="H31" s="2">
        <v>348</v>
      </c>
      <c r="I31" s="48" t="e">
        <f>SQRT(#REF!*(H31*1000)^2+#REF!*H31*1000)/1000</f>
        <v>#REF!</v>
      </c>
      <c r="J31" s="59">
        <f>H31/B31*100+0.1</f>
        <v>75.91699346405228</v>
      </c>
      <c r="K31" s="58" t="e">
        <f>SQRT(#REF!/(B31*1000)*J31*(100-J31))</f>
        <v>#REF!</v>
      </c>
      <c r="L31" s="2">
        <v>261</v>
      </c>
      <c r="M31" s="48" t="e">
        <f>SQRT(#REF!*(L31*1000)^2+#REF!*L31*1000)/1000</f>
        <v>#REF!</v>
      </c>
      <c r="N31" s="59">
        <f>L31/B31*100</f>
        <v>56.86274509803921</v>
      </c>
      <c r="O31" s="69" t="e">
        <f>SQRT(#REF!/(B31*1000)*N31*(100-N31))</f>
        <v>#REF!</v>
      </c>
      <c r="P31" s="2">
        <v>87</v>
      </c>
      <c r="Q31" s="48" t="e">
        <f>SQRT(#REF!*(P31*1000)^2+#REF!*(P31*1000))/1000</f>
        <v>#REF!</v>
      </c>
      <c r="R31" s="59">
        <f>P31/H31*100+0.1</f>
        <v>25.1</v>
      </c>
      <c r="S31" s="69" t="e">
        <f>SQRT(#REF!/(H31*1000)*R31*(100-R31))</f>
        <v>#REF!</v>
      </c>
      <c r="T31" s="2">
        <v>111</v>
      </c>
      <c r="U31" s="40" t="e">
        <f>SQRT(#REF!*(T31*1000)^2+#REF!*T31*1000)/1000</f>
        <v>#REF!</v>
      </c>
    </row>
    <row r="32" spans="1:21" ht="12" customHeight="1">
      <c r="A32" s="7" t="s">
        <v>8</v>
      </c>
      <c r="B32" s="49"/>
      <c r="C32" s="50"/>
      <c r="D32" s="4"/>
      <c r="E32" s="16"/>
      <c r="F32" s="59"/>
      <c r="G32" s="60"/>
      <c r="H32" s="2"/>
      <c r="I32" s="50"/>
      <c r="J32" s="59"/>
      <c r="K32" s="58"/>
      <c r="L32" s="2"/>
      <c r="M32" s="50"/>
      <c r="N32" s="59"/>
      <c r="O32" s="60"/>
      <c r="P32" s="2"/>
      <c r="Q32" s="50"/>
      <c r="R32" s="59"/>
      <c r="S32" s="60"/>
      <c r="T32" s="2"/>
      <c r="U32" s="13"/>
    </row>
    <row r="33" spans="1:21" ht="12" customHeight="1">
      <c r="A33" s="7" t="s">
        <v>6</v>
      </c>
      <c r="B33" s="49">
        <v>738</v>
      </c>
      <c r="C33" s="48" t="e">
        <f>SQRT(-(#REF!/#REF!)*(B33*1000)^2+#REF!*B33*1000)/1000</f>
        <v>#REF!</v>
      </c>
      <c r="D33" s="4">
        <f>B33/$B$29*100</f>
        <v>76.3975155279503</v>
      </c>
      <c r="E33" s="41" t="e">
        <f>SQRT(#REF!/($B$29*1000)*D33*(100-D33))</f>
        <v>#REF!</v>
      </c>
      <c r="F33" s="59">
        <f>B33/$B$8*100</f>
        <v>27.568173328352636</v>
      </c>
      <c r="G33" s="58" t="e">
        <f>SQRT(#REF!/($B$8*1000)*F33*(100-F33))</f>
        <v>#REF!</v>
      </c>
      <c r="H33" s="2">
        <v>595</v>
      </c>
      <c r="I33" s="48" t="e">
        <f>SQRT(#REF!*(H33*1000)^2+#REF!*H33*1000)/1000</f>
        <v>#REF!</v>
      </c>
      <c r="J33" s="59">
        <f>H33/B33*100</f>
        <v>80.62330623306234</v>
      </c>
      <c r="K33" s="58" t="e">
        <f>SQRT(#REF!/(B33*1000)*J33*(100-J33))</f>
        <v>#REF!</v>
      </c>
      <c r="L33" s="2">
        <v>494</v>
      </c>
      <c r="M33" s="48" t="e">
        <f>SQRT(#REF!*(L33*1000)^2+#REF!*L33*1000)/1000</f>
        <v>#REF!</v>
      </c>
      <c r="N33" s="59">
        <f>L33/B33*100-0.1</f>
        <v>66.83766937669377</v>
      </c>
      <c r="O33" s="69" t="e">
        <f>SQRT(#REF!/(B33*1000)*N33*(100-N33))</f>
        <v>#REF!</v>
      </c>
      <c r="P33" s="2">
        <v>101</v>
      </c>
      <c r="Q33" s="48" t="e">
        <f>SQRT(#REF!*(P33*1000)^2+#REF!*(P33*1000))/1000</f>
        <v>#REF!</v>
      </c>
      <c r="R33" s="59">
        <f>P33/H33*100-0.1</f>
        <v>16.874789915966385</v>
      </c>
      <c r="S33" s="69" t="e">
        <f>SQRT(#REF!/(H33*1000)*R33*(100-R33))</f>
        <v>#REF!</v>
      </c>
      <c r="T33" s="2">
        <v>143</v>
      </c>
      <c r="U33" s="40" t="e">
        <f>SQRT(#REF!*(T33*1000)^2+#REF!*T33*1000)/1000</f>
        <v>#REF!</v>
      </c>
    </row>
    <row r="34" spans="1:21" ht="12" customHeight="1">
      <c r="A34" s="7" t="s">
        <v>7</v>
      </c>
      <c r="B34" s="49">
        <v>139</v>
      </c>
      <c r="C34" s="48" t="e">
        <f>SQRT(-(#REF!/#REF!)*(B34*1000)^2+#REF!*B34*1000)/1000</f>
        <v>#REF!</v>
      </c>
      <c r="D34" s="4">
        <f>B34/$B$29*100</f>
        <v>14.389233954451347</v>
      </c>
      <c r="E34" s="41" t="e">
        <f>SQRT(#REF!/($B$29*1000)*D34*(100-D34))</f>
        <v>#REF!</v>
      </c>
      <c r="F34" s="59">
        <f>B34/$B$8*100</f>
        <v>5.19237952932387</v>
      </c>
      <c r="G34" s="58" t="e">
        <f>SQRT(#REF!/($B$8*1000)*F34*(100-F34))</f>
        <v>#REF!</v>
      </c>
      <c r="H34" s="2">
        <v>108</v>
      </c>
      <c r="I34" s="48" t="e">
        <f>SQRT(#REF!*(H34*1000)^2+#REF!*H34*1000)/1000</f>
        <v>#REF!</v>
      </c>
      <c r="J34" s="59">
        <f>H34/B34*100+0.1</f>
        <v>77.7978417266187</v>
      </c>
      <c r="K34" s="58" t="e">
        <f>SQRT(#REF!/(B34*1000)*J34*(100-J34))</f>
        <v>#REF!</v>
      </c>
      <c r="L34" s="2">
        <v>38</v>
      </c>
      <c r="M34" s="48" t="e">
        <f>SQRT(#REF!*(L34*1000)^2+#REF!*L34*1000)/1000</f>
        <v>#REF!</v>
      </c>
      <c r="N34" s="59">
        <f>L34/B34*100-0.1</f>
        <v>27.238129496402877</v>
      </c>
      <c r="O34" s="69" t="e">
        <f>SQRT(#REF!/(B34*1000)*N34*(100-N34))</f>
        <v>#REF!</v>
      </c>
      <c r="P34" s="2">
        <v>70</v>
      </c>
      <c r="Q34" s="48" t="e">
        <f>SQRT(#REF!*(P34*1000)^2+#REF!*(P34*1000))/1000</f>
        <v>#REF!</v>
      </c>
      <c r="R34" s="59">
        <f>P34/H34*100+0.3</f>
        <v>65.1148148148148</v>
      </c>
      <c r="S34" s="69" t="e">
        <f>SQRT(#REF!/(H34*1000)*R34*(100-R34))</f>
        <v>#REF!</v>
      </c>
      <c r="T34" s="2">
        <v>30</v>
      </c>
      <c r="U34" s="40" t="e">
        <f>SQRT(#REF!*(T34*1000)^2+#REF!*T34*1000)/1000</f>
        <v>#REF!</v>
      </c>
    </row>
    <row r="35" spans="1:21" ht="12" customHeight="1" thickBot="1">
      <c r="A35" s="7" t="s">
        <v>49</v>
      </c>
      <c r="B35" s="74">
        <v>130</v>
      </c>
      <c r="C35" s="75" t="e">
        <f>SQRT(-(#REF!/#REF!)*(B35*1000)^2+#REF!*B35*1000)/1000</f>
        <v>#REF!</v>
      </c>
      <c r="D35" s="76">
        <f>B35/$B$29*100</f>
        <v>13.457556935817806</v>
      </c>
      <c r="E35" s="72" t="e">
        <f>SQRT(#REF!/($B$29*1000)*D35*(100-D35))</f>
        <v>#REF!</v>
      </c>
      <c r="F35" s="77">
        <f>B35/$B$8*100</f>
        <v>4.856182293612252</v>
      </c>
      <c r="G35" s="72" t="e">
        <f>SQRT(#REF!/($B$8*1000)*F35*(100-F35))</f>
        <v>#REF!</v>
      </c>
      <c r="H35" s="78">
        <v>95</v>
      </c>
      <c r="I35" s="75" t="e">
        <f>SQRT(#REF!*(H35*1000)^2+#REF!*H35*1000)/1000</f>
        <v>#REF!</v>
      </c>
      <c r="J35" s="77">
        <f>H35/B35*100+0.2</f>
        <v>73.27692307692307</v>
      </c>
      <c r="K35" s="72" t="e">
        <f>SQRT(#REF!/(B35*1000)*J35*(100-J35))</f>
        <v>#REF!</v>
      </c>
      <c r="L35" s="78">
        <v>75</v>
      </c>
      <c r="M35" s="75" t="e">
        <f>SQRT(#REF!*(L35*1000)^2+#REF!*L35*1000)/1000</f>
        <v>#REF!</v>
      </c>
      <c r="N35" s="77">
        <f>L35/B35*100+0.2</f>
        <v>57.89230769230769</v>
      </c>
      <c r="O35" s="88" t="e">
        <f>SQRT(#REF!/(B35*1000)*N35*(100-N35))</f>
        <v>#REF!</v>
      </c>
      <c r="P35" s="78">
        <v>20</v>
      </c>
      <c r="Q35" s="75" t="e">
        <f>SQRT(#REF!*(P35*1000)^2+#REF!*(P35*1000))/1000</f>
        <v>#REF!</v>
      </c>
      <c r="R35" s="77">
        <f>P35/H35*100</f>
        <v>21.052631578947366</v>
      </c>
      <c r="S35" s="88" t="e">
        <f>SQRT(#REF!/(H35*1000)*R35*(100-R35))</f>
        <v>#REF!</v>
      </c>
      <c r="T35" s="78">
        <v>35</v>
      </c>
      <c r="U35" s="73" t="e">
        <f>SQRT(#REF!*(T35*1000)^2+#REF!*T35*1000)/1000</f>
        <v>#REF!</v>
      </c>
    </row>
    <row r="36" spans="1:20" s="27" customFormat="1" ht="12" customHeight="1" thickTop="1">
      <c r="A36" s="32" t="s">
        <v>45</v>
      </c>
      <c r="B36" s="46"/>
      <c r="C36" s="47"/>
      <c r="D36" s="34"/>
      <c r="E36" s="35"/>
      <c r="F36" s="56"/>
      <c r="G36" s="57"/>
      <c r="H36" s="33"/>
      <c r="I36" s="36"/>
      <c r="J36" s="56"/>
      <c r="K36" s="57"/>
      <c r="L36" s="33"/>
      <c r="M36" s="33"/>
      <c r="N36" s="56"/>
      <c r="O36" s="57"/>
      <c r="P36" s="33"/>
      <c r="Q36" s="33"/>
      <c r="R36" s="56"/>
      <c r="S36" s="57"/>
      <c r="T36" s="33"/>
    </row>
    <row r="37" spans="1:21" ht="12" customHeight="1">
      <c r="A37" s="9" t="s">
        <v>24</v>
      </c>
      <c r="B37" s="79">
        <v>2752</v>
      </c>
      <c r="C37" s="80" t="e">
        <f>SQRT(-(#REF!/#REF!)*(B37*1000)^2+#REF!*B37*1000)/1000</f>
        <v>#REF!</v>
      </c>
      <c r="D37" s="81">
        <v>100</v>
      </c>
      <c r="E37" s="82" t="s">
        <v>17</v>
      </c>
      <c r="F37" s="83">
        <v>100</v>
      </c>
      <c r="G37" s="84" t="s">
        <v>17</v>
      </c>
      <c r="H37" s="85">
        <v>1533</v>
      </c>
      <c r="I37" s="71" t="e">
        <f>SQRT(#REF!*(H37*1000)^2+#REF!*H37*1000)/1000</f>
        <v>#REF!</v>
      </c>
      <c r="J37" s="83">
        <f>H37/B37*100</f>
        <v>55.70494186046512</v>
      </c>
      <c r="K37" s="86" t="e">
        <f>SQRT(#REF!/(B37*1000)*J37*(100-J37))</f>
        <v>#REF!</v>
      </c>
      <c r="L37" s="85">
        <v>1282</v>
      </c>
      <c r="M37" s="71" t="e">
        <f>SQRT(#REF!*(L37*1000)^2+#REF!*L37*1000)/1000</f>
        <v>#REF!</v>
      </c>
      <c r="N37" s="83">
        <f>L37/B37*100</f>
        <v>46.5843023255814</v>
      </c>
      <c r="O37" s="87" t="e">
        <f>SQRT(#REF!/(B37*1000)*N37*(100-N37))</f>
        <v>#REF!</v>
      </c>
      <c r="P37" s="85">
        <v>251</v>
      </c>
      <c r="Q37" s="71" t="e">
        <f>SQRT(#REF!*(P37*1000)^2+#REF!*(P37*1000))/1000</f>
        <v>#REF!</v>
      </c>
      <c r="R37" s="83">
        <f>P37/H37*100</f>
        <v>16.373124592302673</v>
      </c>
      <c r="S37" s="87" t="e">
        <f>SQRT(#REF!/(H37*1000)*R37*(100-R37))</f>
        <v>#REF!</v>
      </c>
      <c r="T37" s="85">
        <v>1219</v>
      </c>
      <c r="U37" s="71" t="e">
        <f>SQRT(#REF!*(T37*1000)^2+#REF!*T37*1000)/1000</f>
        <v>#REF!</v>
      </c>
    </row>
    <row r="38" spans="1:21" s="27" customFormat="1" ht="12" customHeight="1">
      <c r="A38" s="7" t="s">
        <v>20</v>
      </c>
      <c r="B38" s="46">
        <v>1327</v>
      </c>
      <c r="C38" s="100" t="e">
        <f>SQRT(-(#REF!/#REF!)*(B38*1000)^2+#REF!*B38*1000)/1000</f>
        <v>#REF!</v>
      </c>
      <c r="D38" s="34">
        <f>B38/$B$37*100</f>
        <v>48.219476744186046</v>
      </c>
      <c r="E38" s="41" t="e">
        <f>SQRT(#REF!/($B$37*1000)*D38*(100-D38))</f>
        <v>#REF!</v>
      </c>
      <c r="F38" s="56">
        <f>D38</f>
        <v>48.219476744186046</v>
      </c>
      <c r="G38" s="101" t="e">
        <f>SQRT(#REF!/($B$37*1000)*F38*(100-F38))</f>
        <v>#REF!</v>
      </c>
      <c r="H38" s="33">
        <v>764</v>
      </c>
      <c r="I38" s="100" t="e">
        <f>SQRT(#REF!*(H38*1000)^2+#REF!*H38*1000)/1000</f>
        <v>#REF!</v>
      </c>
      <c r="J38" s="56">
        <f>H38/B38*100</f>
        <v>57.573474001507165</v>
      </c>
      <c r="K38" s="101" t="e">
        <f>SQRT(#REF!/(B38*1000)*J38*(100-J38))</f>
        <v>#REF!</v>
      </c>
      <c r="L38" s="33">
        <v>645</v>
      </c>
      <c r="M38" s="100" t="e">
        <f>SQRT(#REF!*(L38*1000)^2+#REF!*L38*1000)/1000</f>
        <v>#REF!</v>
      </c>
      <c r="N38" s="56">
        <f>L38/B38*100</f>
        <v>48.60587792012057</v>
      </c>
      <c r="O38" s="102" t="e">
        <f>SQRT(#REF!/(B38*1000)*N38*(100-N38))</f>
        <v>#REF!</v>
      </c>
      <c r="P38" s="33">
        <v>119</v>
      </c>
      <c r="Q38" s="100" t="e">
        <f>SQRT(#REF!*(P38*1000)^2+#REF!*(P38*1000))/1000</f>
        <v>#REF!</v>
      </c>
      <c r="R38" s="56">
        <f>P38/H38*100</f>
        <v>15.575916230366493</v>
      </c>
      <c r="S38" s="102" t="e">
        <f>SQRT(#REF!/(H38*1000)*R38*(100-R38))</f>
        <v>#REF!</v>
      </c>
      <c r="T38" s="33">
        <v>562</v>
      </c>
      <c r="U38" s="103" t="e">
        <f>SQRT(#REF!*(T38*1000)^2+#REF!*T38*1000)/1000</f>
        <v>#REF!</v>
      </c>
    </row>
    <row r="39" spans="1:21" ht="12" customHeight="1">
      <c r="A39" s="7" t="s">
        <v>21</v>
      </c>
      <c r="B39" s="49">
        <v>1425</v>
      </c>
      <c r="C39" s="48" t="e">
        <f>SQRT(-(#REF!/#REF!)*(B39*1000)^2+#REF!*B39*1000)/1000</f>
        <v>#REF!</v>
      </c>
      <c r="D39" s="4">
        <f>B39/$B$37*100</f>
        <v>51.78052325581395</v>
      </c>
      <c r="E39" s="41" t="e">
        <f>SQRT(#REF!/($B$37*1000)*D39*(100-D39))</f>
        <v>#REF!</v>
      </c>
      <c r="F39" s="59">
        <f>D39</f>
        <v>51.78052325581395</v>
      </c>
      <c r="G39" s="58" t="e">
        <f>SQRT(#REF!/($B$37*1000)*F39*(100-F39))</f>
        <v>#REF!</v>
      </c>
      <c r="H39" s="2">
        <v>768</v>
      </c>
      <c r="I39" s="48" t="e">
        <f>SQRT(#REF!*(H39*1000)^2+#REF!*H39*1000)/1000</f>
        <v>#REF!</v>
      </c>
      <c r="J39" s="59">
        <f>H39/B39*100</f>
        <v>53.89473684210526</v>
      </c>
      <c r="K39" s="58" t="e">
        <f>SQRT(#REF!/(B39*1000)*J39*(100-J39))</f>
        <v>#REF!</v>
      </c>
      <c r="L39" s="2">
        <v>636</v>
      </c>
      <c r="M39" s="48" t="e">
        <f>SQRT(#REF!*(L39*1000)^2+#REF!*L39*1000)/1000</f>
        <v>#REF!</v>
      </c>
      <c r="N39" s="59">
        <f>L39/B39*100</f>
        <v>44.631578947368425</v>
      </c>
      <c r="O39" s="69" t="e">
        <f>SQRT(#REF!/(B39*1000)*N39*(100-N39))</f>
        <v>#REF!</v>
      </c>
      <c r="P39" s="2">
        <v>132</v>
      </c>
      <c r="Q39" s="48" t="e">
        <f>SQRT(#REF!*(P39*1000)^2+#REF!*(P39*1000))/1000</f>
        <v>#REF!</v>
      </c>
      <c r="R39" s="59">
        <f>P39/H39*100</f>
        <v>17.1875</v>
      </c>
      <c r="S39" s="69" t="e">
        <f>SQRT(#REF!/(H39*1000)*R39*(100-R39))</f>
        <v>#REF!</v>
      </c>
      <c r="T39" s="2">
        <v>657</v>
      </c>
      <c r="U39" s="40" t="e">
        <f>SQRT(#REF!*(T39*1000)^2+#REF!*T39*1000)/1000</f>
        <v>#REF!</v>
      </c>
    </row>
    <row r="40" spans="2:21" ht="12" customHeight="1">
      <c r="B40" s="49"/>
      <c r="C40" s="53"/>
      <c r="D40" s="4"/>
      <c r="E40" s="16"/>
      <c r="F40" s="59"/>
      <c r="G40" s="60"/>
      <c r="H40" s="2"/>
      <c r="I40" s="53"/>
      <c r="J40" s="59"/>
      <c r="K40" s="58"/>
      <c r="L40" s="2"/>
      <c r="M40" s="48"/>
      <c r="N40" s="59"/>
      <c r="O40" s="69"/>
      <c r="P40" s="2"/>
      <c r="Q40" s="48"/>
      <c r="R40" s="59"/>
      <c r="S40" s="69"/>
      <c r="T40" s="2"/>
      <c r="U40" s="40"/>
    </row>
    <row r="41" spans="1:21" ht="12" customHeight="1">
      <c r="A41" s="7" t="s">
        <v>22</v>
      </c>
      <c r="B41" s="49">
        <v>2111</v>
      </c>
      <c r="C41" s="48" t="e">
        <f>SQRT(-(#REF!/#REF!)*(B41*1000)^2+#REF!*B41*1000)/1000</f>
        <v>#REF!</v>
      </c>
      <c r="D41" s="4">
        <f>B41/$B$37*100</f>
        <v>76.7078488372093</v>
      </c>
      <c r="E41" s="41" t="e">
        <f>SQRT(#REF!/($B$37*1000)*D41*(100-D41))</f>
        <v>#REF!</v>
      </c>
      <c r="F41" s="59">
        <f>D41</f>
        <v>76.7078488372093</v>
      </c>
      <c r="G41" s="58" t="e">
        <f>SQRT(#REF!/($B$37*1000)*F41*(100-F41))</f>
        <v>#REF!</v>
      </c>
      <c r="H41" s="2">
        <v>1211</v>
      </c>
      <c r="I41" s="48" t="e">
        <f>SQRT(#REF!*(H41*1000)^2+#REF!*H41*1000)/1000</f>
        <v>#REF!</v>
      </c>
      <c r="J41" s="59">
        <f>H41/B41*100</f>
        <v>57.36617716721932</v>
      </c>
      <c r="K41" s="58" t="e">
        <f>SQRT(#REF!/(B41*1000)*J41*(100-J41))</f>
        <v>#REF!</v>
      </c>
      <c r="L41" s="2">
        <v>1037</v>
      </c>
      <c r="M41" s="48" t="e">
        <f>SQRT(#REF!*(L41*1000)^2+#REF!*L41*1000)/1000</f>
        <v>#REF!</v>
      </c>
      <c r="N41" s="59">
        <f>L41/B41*100</f>
        <v>49.12363808621507</v>
      </c>
      <c r="O41" s="69" t="e">
        <f>SQRT(#REF!/(B41*1000)*N41*(100-N41))</f>
        <v>#REF!</v>
      </c>
      <c r="P41" s="2">
        <v>174</v>
      </c>
      <c r="Q41" s="48" t="e">
        <f>SQRT(#REF!*(P41*1000)^2+#REF!*(P41*1000))/1000</f>
        <v>#REF!</v>
      </c>
      <c r="R41" s="59">
        <f>P41/H41*100</f>
        <v>14.368290668868703</v>
      </c>
      <c r="S41" s="69" t="e">
        <f>SQRT(#REF!/(H41*1000)*R41*(100-R41))</f>
        <v>#REF!</v>
      </c>
      <c r="T41" s="2">
        <v>900</v>
      </c>
      <c r="U41" s="40" t="e">
        <f>SQRT(#REF!*(T41*1000)^2+#REF!*T41*1000)/1000</f>
        <v>#REF!</v>
      </c>
    </row>
    <row r="42" spans="1:21" ht="12.75" customHeight="1">
      <c r="A42" s="7" t="s">
        <v>23</v>
      </c>
      <c r="B42" s="49">
        <v>416</v>
      </c>
      <c r="C42" s="48" t="e">
        <f>SQRT(-(#REF!/#REF!)*(B42*1000)^2+#REF!*B42*1000)/1000</f>
        <v>#REF!</v>
      </c>
      <c r="D42" s="4">
        <f>B42/$B$37*100</f>
        <v>15.11627906976744</v>
      </c>
      <c r="E42" s="41" t="e">
        <f>SQRT(#REF!/($B$37*1000)*D42*(100-D42))</f>
        <v>#REF!</v>
      </c>
      <c r="F42" s="59">
        <f>D42</f>
        <v>15.11627906976744</v>
      </c>
      <c r="G42" s="58" t="e">
        <f>SQRT(#REF!/($B$37*1000)*F42*(100-F42))</f>
        <v>#REF!</v>
      </c>
      <c r="H42" s="2">
        <v>204</v>
      </c>
      <c r="I42" s="48" t="e">
        <f>SQRT(#REF!*(H42*1000)^2+#REF!*H42*1000)/1000</f>
        <v>#REF!</v>
      </c>
      <c r="J42" s="59">
        <f>H42/B42*100-0.1</f>
        <v>48.93846153846153</v>
      </c>
      <c r="K42" s="58" t="e">
        <f>SQRT(#REF!/(B42*1000)*J42*(100-J42))</f>
        <v>#REF!</v>
      </c>
      <c r="L42" s="2">
        <v>152</v>
      </c>
      <c r="M42" s="48" t="e">
        <f>SQRT(#REF!*(L42*1000)^2+#REF!*L42*1000)/1000</f>
        <v>#REF!</v>
      </c>
      <c r="N42" s="59">
        <f>L42/B42*100+0.1</f>
        <v>36.638461538461534</v>
      </c>
      <c r="O42" s="69" t="e">
        <f>SQRT(#REF!/(B42*1000)*N42*(100-N42))</f>
        <v>#REF!</v>
      </c>
      <c r="P42" s="2">
        <v>51</v>
      </c>
      <c r="Q42" s="48" t="e">
        <f>SQRT(#REF!*(P42*1000)^2+#REF!*(P42*1000))/1000</f>
        <v>#REF!</v>
      </c>
      <c r="R42" s="59">
        <f>P42/H42*100+0.1</f>
        <v>25.1</v>
      </c>
      <c r="S42" s="69" t="e">
        <f>SQRT(#REF!/(H42*1000)*R42*(100-R42))</f>
        <v>#REF!</v>
      </c>
      <c r="T42" s="2">
        <v>213</v>
      </c>
      <c r="U42" s="40" t="e">
        <f>SQRT(#REF!*(T42*1000)^2+#REF!*T42*1000)/1000</f>
        <v>#REF!</v>
      </c>
    </row>
    <row r="43" spans="1:21" ht="12" customHeight="1" thickBot="1">
      <c r="A43" s="7" t="s">
        <v>48</v>
      </c>
      <c r="B43" s="74">
        <v>286</v>
      </c>
      <c r="C43" s="75" t="e">
        <f>SQRT(-(#REF!/#REF!)*(B43*1000)^2+#REF!*B43*1000)/1000</f>
        <v>#REF!</v>
      </c>
      <c r="D43" s="76">
        <f>B43/$B$37*100</f>
        <v>10.392441860465116</v>
      </c>
      <c r="E43" s="72" t="e">
        <f>SQRT(#REF!/($B$37*1000)*D43*(100-D43))</f>
        <v>#REF!</v>
      </c>
      <c r="F43" s="77">
        <f>D43</f>
        <v>10.392441860465116</v>
      </c>
      <c r="G43" s="72" t="e">
        <f>SQRT(#REF!/($B$37*1000)*F43*(100-F43))</f>
        <v>#REF!</v>
      </c>
      <c r="H43" s="78">
        <v>153</v>
      </c>
      <c r="I43" s="75" t="e">
        <f>SQRT(#REF!*(H43*1000)^2+#REF!*H43*1000)/1000</f>
        <v>#REF!</v>
      </c>
      <c r="J43" s="77">
        <f>H43/B43*100</f>
        <v>53.4965034965035</v>
      </c>
      <c r="K43" s="72" t="e">
        <f>SQRT(#REF!/(B43*1000)*J43*(100-J43))</f>
        <v>#REF!</v>
      </c>
      <c r="L43" s="78">
        <v>129</v>
      </c>
      <c r="M43" s="75" t="e">
        <f>SQRT(#REF!*(L43*1000)^2+#REF!*L43*1000)/1000</f>
        <v>#REF!</v>
      </c>
      <c r="N43" s="77">
        <f>L43/B43*100+0.2</f>
        <v>45.30489510489511</v>
      </c>
      <c r="O43" s="88" t="e">
        <f>SQRT(#REF!/(B43*1000)*N43*(100-N43))</f>
        <v>#REF!</v>
      </c>
      <c r="P43" s="78">
        <v>23</v>
      </c>
      <c r="Q43" s="75" t="e">
        <f>SQRT(#REF!*(P43*1000)^2+#REF!*(P43*1000))/1000</f>
        <v>#REF!</v>
      </c>
      <c r="R43" s="77">
        <f>P43/H43*100+0.3</f>
        <v>15.332679738562092</v>
      </c>
      <c r="S43" s="88" t="e">
        <f>SQRT(#REF!/(H43*1000)*R43*(100-R43))</f>
        <v>#REF!</v>
      </c>
      <c r="T43" s="78">
        <v>133</v>
      </c>
      <c r="U43" s="73" t="e">
        <f>SQRT(#REF!*(T43*1000)^2+#REF!*T43*1000)/1000</f>
        <v>#REF!</v>
      </c>
    </row>
    <row r="44" spans="1:21" s="27" customFormat="1" ht="12" customHeight="1" thickTop="1">
      <c r="A44" s="39" t="s">
        <v>27</v>
      </c>
      <c r="B44" s="46">
        <v>1835</v>
      </c>
      <c r="C44" s="48" t="e">
        <f>SQRT(-(#REF!/#REF!)*(B44*1000)^2+#REF!*B44*1000)/1000</f>
        <v>#REF!</v>
      </c>
      <c r="D44" s="34">
        <v>100</v>
      </c>
      <c r="E44" s="99" t="s">
        <v>17</v>
      </c>
      <c r="F44" s="56">
        <f>B44/$B$37*100</f>
        <v>66.67877906976744</v>
      </c>
      <c r="G44" s="58" t="e">
        <f>SQRT(#REF!/($B$37*1000)*F44*(100-F44))</f>
        <v>#REF!</v>
      </c>
      <c r="H44" s="33">
        <v>821</v>
      </c>
      <c r="I44" s="48" t="e">
        <f>SQRT(#REF!*(H44*1000)^2+#REF!*H44*1000)/1000</f>
        <v>#REF!</v>
      </c>
      <c r="J44" s="56">
        <f>H44/B44*100+0.1</f>
        <v>44.84114441416894</v>
      </c>
      <c r="K44" s="58" t="e">
        <f>SQRT(#REF!/(B44*1000)*J44*(100-J44))</f>
        <v>#REF!</v>
      </c>
      <c r="L44" s="33">
        <v>712</v>
      </c>
      <c r="M44" s="48" t="e">
        <f>SQRT(#REF!*(L44*1000)^2+#REF!*L44*1000)/1000</f>
        <v>#REF!</v>
      </c>
      <c r="N44" s="56">
        <f>L44/B44*100</f>
        <v>38.80108991825613</v>
      </c>
      <c r="O44" s="69" t="e">
        <f>SQRT(#REF!/(B44*1000)*N44*(100-N44))</f>
        <v>#REF!</v>
      </c>
      <c r="P44" s="33">
        <v>109</v>
      </c>
      <c r="Q44" s="48" t="e">
        <f>SQRT(#REF!*(P44*1000)^2+#REF!*(P44*1000))/1000</f>
        <v>#REF!</v>
      </c>
      <c r="R44" s="56">
        <f>P44/H44*100</f>
        <v>13.276492082825822</v>
      </c>
      <c r="S44" s="69" t="e">
        <f>SQRT(#REF!/(H44*1000)*R44*(100-R44))</f>
        <v>#REF!</v>
      </c>
      <c r="T44" s="33">
        <v>1013</v>
      </c>
      <c r="U44" s="40" t="e">
        <f>SQRT(#REF!*(T44*1000)^2+#REF!*T44*1000)/1000</f>
        <v>#REF!</v>
      </c>
    </row>
    <row r="45" spans="1:21" s="27" customFormat="1" ht="12" customHeight="1">
      <c r="A45" s="7" t="s">
        <v>13</v>
      </c>
      <c r="B45" s="46">
        <v>815</v>
      </c>
      <c r="C45" s="48" t="e">
        <f>SQRT(-(#REF!/#REF!)*(B45*1000)^2+#REF!*B45*1000)/1000</f>
        <v>#REF!</v>
      </c>
      <c r="D45" s="34">
        <f>B45/$B$44*100</f>
        <v>44.4141689373297</v>
      </c>
      <c r="E45" s="41" t="e">
        <f>SQRT(#REF!/($B$44*1000)*D45*(100-D45))</f>
        <v>#REF!</v>
      </c>
      <c r="F45" s="56">
        <f>B45/$B$37*100</f>
        <v>29.614825581395348</v>
      </c>
      <c r="G45" s="58" t="e">
        <f>SQRT(#REF!/($B$37*1000)*F45*(100-F45))</f>
        <v>#REF!</v>
      </c>
      <c r="H45" s="33">
        <v>347</v>
      </c>
      <c r="I45" s="48" t="e">
        <f>SQRT(#REF!*(H45*1000)^2+#REF!*H45*1000)/1000</f>
        <v>#REF!</v>
      </c>
      <c r="J45" s="56">
        <f>H45/B45*100</f>
        <v>42.576687116564415</v>
      </c>
      <c r="K45" s="58" t="e">
        <f>SQRT(#REF!/(B45*1000)*J45*(100-J45))</f>
        <v>#REF!</v>
      </c>
      <c r="L45" s="33">
        <v>293</v>
      </c>
      <c r="M45" s="48" t="e">
        <f>SQRT(#REF!*(L45*1000)^2+#REF!*L45*1000)/1000</f>
        <v>#REF!</v>
      </c>
      <c r="N45" s="56">
        <f>L45/B45*100-0.1</f>
        <v>35.85092024539877</v>
      </c>
      <c r="O45" s="69" t="e">
        <f>SQRT(#REF!/(B45*1000)*N45*(100-N45))</f>
        <v>#REF!</v>
      </c>
      <c r="P45" s="33">
        <v>54</v>
      </c>
      <c r="Q45" s="48" t="e">
        <f>SQRT(#REF!*(P45*1000)^2+#REF!*(P45*1000))/1000</f>
        <v>#REF!</v>
      </c>
      <c r="R45" s="56">
        <f>P45/H45*100</f>
        <v>15.561959654178676</v>
      </c>
      <c r="S45" s="69" t="e">
        <f>SQRT(#REF!/(H45*1000)*R45*(100-R45))</f>
        <v>#REF!</v>
      </c>
      <c r="T45" s="33">
        <v>468</v>
      </c>
      <c r="U45" s="40" t="e">
        <f>SQRT(#REF!*(T45*1000)^2+#REF!*T45*1000)/1000</f>
        <v>#REF!</v>
      </c>
    </row>
    <row r="46" spans="1:21" ht="12" customHeight="1">
      <c r="A46" s="7" t="s">
        <v>14</v>
      </c>
      <c r="B46" s="49">
        <v>1020</v>
      </c>
      <c r="C46" s="48" t="e">
        <f>SQRT(-(#REF!/#REF!)*(B46*1000)^2+#REF!*B46*1000)/1000</f>
        <v>#REF!</v>
      </c>
      <c r="D46" s="4">
        <f>B46/$B$44*100</f>
        <v>55.5858310626703</v>
      </c>
      <c r="E46" s="41" t="e">
        <f>SQRT(#REF!/($B$44*1000)*D46*(100-D46))</f>
        <v>#REF!</v>
      </c>
      <c r="F46" s="59">
        <f>B46/$B$37*100</f>
        <v>37.06395348837209</v>
      </c>
      <c r="G46" s="58" t="e">
        <f>SQRT(#REF!/($B$37*1000)*F46*(100-F46))</f>
        <v>#REF!</v>
      </c>
      <c r="H46" s="2">
        <v>475</v>
      </c>
      <c r="I46" s="48" t="e">
        <f>SQRT(#REF!*(H46*1000)^2+#REF!*H46*1000)/1000</f>
        <v>#REF!</v>
      </c>
      <c r="J46" s="59">
        <f>H46/B46*100</f>
        <v>46.568627450980394</v>
      </c>
      <c r="K46" s="58" t="e">
        <f>SQRT(#REF!/(B46*1000)*J46*(100-J46))</f>
        <v>#REF!</v>
      </c>
      <c r="L46" s="2">
        <v>420</v>
      </c>
      <c r="M46" s="48" t="e">
        <f>SQRT(#REF!*(L46*1000)^2+#REF!*L46*1000)/1000</f>
        <v>#REF!</v>
      </c>
      <c r="N46" s="59">
        <f>L46/B46*100-0.1</f>
        <v>41.07647058823529</v>
      </c>
      <c r="O46" s="69" t="e">
        <f>SQRT(#REF!/(B46*1000)*N46*(100-N46))</f>
        <v>#REF!</v>
      </c>
      <c r="P46" s="2">
        <v>55</v>
      </c>
      <c r="Q46" s="48" t="e">
        <f>SQRT(#REF!*(P46*1000)^2+#REF!*(P46*1000))/1000</f>
        <v>#REF!</v>
      </c>
      <c r="R46" s="59">
        <f>P46/H46*100</f>
        <v>11.578947368421053</v>
      </c>
      <c r="S46" s="69" t="e">
        <f>SQRT(#REF!/(H46*1000)*R46*(100-R46))</f>
        <v>#REF!</v>
      </c>
      <c r="T46" s="2">
        <v>545</v>
      </c>
      <c r="U46" s="40" t="e">
        <f>SQRT(#REF!*(T46*1000)^2+#REF!*T46*1000)/1000</f>
        <v>#REF!</v>
      </c>
    </row>
    <row r="47" spans="2:21" ht="12" customHeight="1">
      <c r="B47" s="49"/>
      <c r="C47" s="53"/>
      <c r="D47" s="4"/>
      <c r="E47" s="16"/>
      <c r="F47" s="59"/>
      <c r="G47" s="65"/>
      <c r="H47" s="2"/>
      <c r="I47" s="53"/>
      <c r="J47" s="59"/>
      <c r="K47" s="58"/>
      <c r="L47" s="2"/>
      <c r="M47" s="53"/>
      <c r="N47" s="59"/>
      <c r="O47" s="60"/>
      <c r="P47" s="2"/>
      <c r="Q47" s="53"/>
      <c r="R47" s="59"/>
      <c r="S47" s="60"/>
      <c r="T47" s="2"/>
      <c r="U47" s="12"/>
    </row>
    <row r="48" spans="1:21" ht="12" customHeight="1">
      <c r="A48" s="7" t="s">
        <v>9</v>
      </c>
      <c r="B48" s="49">
        <v>618</v>
      </c>
      <c r="C48" s="48" t="e">
        <f>SQRT(-(#REF!/#REF!)*(B48*1000)^2+#REF!*B48*1000)/1000</f>
        <v>#REF!</v>
      </c>
      <c r="D48" s="4">
        <f>B48/$B$44*100</f>
        <v>33.678474114441414</v>
      </c>
      <c r="E48" s="41" t="e">
        <f>SQRT(#REF!/($B$44*1000)*D48*(100-D48))</f>
        <v>#REF!</v>
      </c>
      <c r="F48" s="59">
        <f>B48/$B$37*100</f>
        <v>22.456395348837212</v>
      </c>
      <c r="G48" s="58" t="e">
        <f>SQRT(#REF!/($B$37*1000)*F48*(100-F48))</f>
        <v>#REF!</v>
      </c>
      <c r="H48" s="2">
        <v>378</v>
      </c>
      <c r="I48" s="48" t="e">
        <f>SQRT(#REF!*(H48*1000)^2+#REF!*H48*1000)/1000</f>
        <v>#REF!</v>
      </c>
      <c r="J48" s="59">
        <f>H48/B48*100-0.1</f>
        <v>61.065048543689315</v>
      </c>
      <c r="K48" s="58" t="e">
        <f>SQRT(#REF!/(B48*1000)*J48*(100-J48))</f>
        <v>#REF!</v>
      </c>
      <c r="L48" s="2">
        <v>321</v>
      </c>
      <c r="M48" s="48" t="e">
        <f>SQRT(#REF!*(L48*1000)^2+#REF!*L48*1000)/1000</f>
        <v>#REF!</v>
      </c>
      <c r="N48" s="59">
        <f>L48/B48*100</f>
        <v>51.94174757281553</v>
      </c>
      <c r="O48" s="69" t="e">
        <f>SQRT(#REF!/(B48*1000)*N48*(100-N48))</f>
        <v>#REF!</v>
      </c>
      <c r="P48" s="2">
        <v>57</v>
      </c>
      <c r="Q48" s="48" t="e">
        <f>SQRT(#REF!*(P48*1000)^2+#REF!*(P48*1000))/1000</f>
        <v>#REF!</v>
      </c>
      <c r="R48" s="59">
        <f>P48/H48*100-0.1</f>
        <v>14.97936507936508</v>
      </c>
      <c r="S48" s="69" t="e">
        <f>SQRT(#REF!/(H48*1000)*R48*(100-R48))</f>
        <v>#REF!</v>
      </c>
      <c r="T48" s="2">
        <v>240</v>
      </c>
      <c r="U48" s="40" t="e">
        <f>SQRT(#REF!*(T48*1000)^2+#REF!*T48*1000)/1000</f>
        <v>#REF!</v>
      </c>
    </row>
    <row r="49" spans="1:21" ht="12" customHeight="1">
      <c r="A49" s="7" t="s">
        <v>10</v>
      </c>
      <c r="B49" s="49">
        <v>1217</v>
      </c>
      <c r="C49" s="48" t="e">
        <f>SQRT(-(#REF!/#REF!)*(B49*1000)^2+#REF!*B49*1000)/1000</f>
        <v>#REF!</v>
      </c>
      <c r="D49" s="4">
        <f>B49/$B$44*100</f>
        <v>66.32152588555859</v>
      </c>
      <c r="E49" s="41" t="e">
        <f>SQRT(#REF!/($B$44*1000)*D49*(100-D49))</f>
        <v>#REF!</v>
      </c>
      <c r="F49" s="59">
        <f>B49/$B$37*100</f>
        <v>44.22238372093023</v>
      </c>
      <c r="G49" s="58" t="e">
        <f>SQRT(#REF!/($B$37*1000)*F49*(100-F49))</f>
        <v>#REF!</v>
      </c>
      <c r="H49" s="2">
        <v>444</v>
      </c>
      <c r="I49" s="48" t="e">
        <f>SQRT(#REF!*(H49*1000)^2+#REF!*H49*1000)/1000</f>
        <v>#REF!</v>
      </c>
      <c r="J49" s="59">
        <f>H49/B49*100</f>
        <v>36.48315529991783</v>
      </c>
      <c r="K49" s="58" t="e">
        <f>SQRT(#REF!/(B49*1000)*J49*(100-J49))</f>
        <v>#REF!</v>
      </c>
      <c r="L49" s="2">
        <v>392</v>
      </c>
      <c r="M49" s="48" t="e">
        <f>SQRT(#REF!*(L49*1000)^2+#REF!*L49*1000)/1000</f>
        <v>#REF!</v>
      </c>
      <c r="N49" s="59">
        <f>L49/B49*100</f>
        <v>32.21035332785539</v>
      </c>
      <c r="O49" s="69" t="e">
        <f>SQRT(#REF!/(B49*1000)*N49*(100-N49))</f>
        <v>#REF!</v>
      </c>
      <c r="P49" s="2">
        <v>52</v>
      </c>
      <c r="Q49" s="48" t="e">
        <f>SQRT(#REF!*(P49*1000)^2+#REF!*(P49*1000))/1000</f>
        <v>#REF!</v>
      </c>
      <c r="R49" s="59">
        <f>P49/H49*100+0.1</f>
        <v>11.81171171171171</v>
      </c>
      <c r="S49" s="69" t="e">
        <f>SQRT(#REF!/(H49*1000)*R49*(100-R49))</f>
        <v>#REF!</v>
      </c>
      <c r="T49" s="2">
        <v>773</v>
      </c>
      <c r="U49" s="40" t="e">
        <f>SQRT(#REF!*(T49*1000)^2+#REF!*T49*1000)/1000</f>
        <v>#REF!</v>
      </c>
    </row>
    <row r="50" spans="2:21" ht="12" customHeight="1">
      <c r="B50" s="49"/>
      <c r="C50" s="53"/>
      <c r="D50" s="4"/>
      <c r="E50" s="16"/>
      <c r="F50" s="59"/>
      <c r="G50" s="65"/>
      <c r="H50" s="2"/>
      <c r="I50" s="53"/>
      <c r="J50" s="59"/>
      <c r="K50" s="58"/>
      <c r="L50" s="2"/>
      <c r="M50" s="53"/>
      <c r="N50" s="59"/>
      <c r="O50" s="60"/>
      <c r="P50" s="2"/>
      <c r="Q50" s="53"/>
      <c r="R50" s="59"/>
      <c r="S50" s="60"/>
      <c r="T50" s="2"/>
      <c r="U50" s="12"/>
    </row>
    <row r="51" spans="1:21" ht="12" customHeight="1">
      <c r="A51" s="7" t="s">
        <v>11</v>
      </c>
      <c r="B51" s="49">
        <v>1711</v>
      </c>
      <c r="C51" s="48" t="e">
        <f>SQRT(-(#REF!/#REF!)*(B51*1000)^2+#REF!*B51*1000)/1000</f>
        <v>#REF!</v>
      </c>
      <c r="D51" s="4">
        <f>B51/$B$44*100</f>
        <v>93.2425068119891</v>
      </c>
      <c r="E51" s="41" t="e">
        <f>SQRT(#REF!/($B$44*1000)*D51*(100-D51))</f>
        <v>#REF!</v>
      </c>
      <c r="F51" s="59">
        <f>B51/$B$37*100</f>
        <v>62.172965116279066</v>
      </c>
      <c r="G51" s="58" t="e">
        <f>SQRT(#REF!/($B$37*1000)*F51*(100-F51))</f>
        <v>#REF!</v>
      </c>
      <c r="H51" s="2">
        <v>720</v>
      </c>
      <c r="I51" s="48" t="e">
        <f>SQRT(#REF!*(H51*1000)^2+#REF!*H51*1000)/1000</f>
        <v>#REF!</v>
      </c>
      <c r="J51" s="59">
        <f>H51/B51*100</f>
        <v>42.08065458796026</v>
      </c>
      <c r="K51" s="58" t="e">
        <f>SQRT(#REF!/(B51*1000)*J51*(100-J51))</f>
        <v>#REF!</v>
      </c>
      <c r="L51" s="2">
        <v>624</v>
      </c>
      <c r="M51" s="48" t="e">
        <f>SQRT(#REF!*(L51*1000)^2+#REF!*L51*1000)/1000</f>
        <v>#REF!</v>
      </c>
      <c r="N51" s="59">
        <f>L51/B51*100</f>
        <v>36.46990064289889</v>
      </c>
      <c r="O51" s="69" t="e">
        <f>SQRT(#REF!/(B51*1000)*N51*(100-N51))</f>
        <v>#REF!</v>
      </c>
      <c r="P51" s="2">
        <v>95</v>
      </c>
      <c r="Q51" s="48" t="e">
        <f>SQRT(#REF!*(P51*1000)^2+#REF!*(P51*1000))/1000</f>
        <v>#REF!</v>
      </c>
      <c r="R51" s="59">
        <f>P51/H51*100+0.1</f>
        <v>13.294444444444444</v>
      </c>
      <c r="S51" s="69" t="e">
        <f>SQRT(#REF!/(H51*1000)*R51*(100-R51))</f>
        <v>#REF!</v>
      </c>
      <c r="T51" s="2">
        <v>991</v>
      </c>
      <c r="U51" s="40" t="e">
        <f>SQRT(#REF!*(T51*1000)^2+#REF!*T51*1000)/1000</f>
        <v>#REF!</v>
      </c>
    </row>
    <row r="52" spans="1:21" ht="12" customHeight="1">
      <c r="A52" s="7" t="s">
        <v>12</v>
      </c>
      <c r="B52" s="49">
        <v>124</v>
      </c>
      <c r="C52" s="48" t="e">
        <f>SQRT(-(#REF!/#REF!)*(B52*1000)^2+#REF!*B52*1000)/1000</f>
        <v>#REF!</v>
      </c>
      <c r="D52" s="4">
        <f>B52/$B$44*100</f>
        <v>6.7574931880108995</v>
      </c>
      <c r="E52" s="41" t="e">
        <f>SQRT(#REF!/($B$44*1000)*D52*(100-D52))</f>
        <v>#REF!</v>
      </c>
      <c r="F52" s="59">
        <f>B52/$B$37*100</f>
        <v>4.505813953488372</v>
      </c>
      <c r="G52" s="58" t="e">
        <f>SQRT(#REF!/($B$37*1000)*F52*(100-F52))</f>
        <v>#REF!</v>
      </c>
      <c r="H52" s="2">
        <v>102</v>
      </c>
      <c r="I52" s="48" t="e">
        <f>SQRT(#REF!*(H52*1000)^2+#REF!*H52*1000)/1000</f>
        <v>#REF!</v>
      </c>
      <c r="J52" s="59">
        <f>H52/B52*100+0.1</f>
        <v>82.35806451612903</v>
      </c>
      <c r="K52" s="58" t="e">
        <f>SQRT(#REF!/(B52*1000)*J52*(100-J52))</f>
        <v>#REF!</v>
      </c>
      <c r="L52" s="2">
        <v>88</v>
      </c>
      <c r="M52" s="48" t="e">
        <f>SQRT(#REF!*(L52*1000)^2+#REF!*L52*1000)/1000</f>
        <v>#REF!</v>
      </c>
      <c r="N52" s="59">
        <f>L52/B52*100+0.3</f>
        <v>71.26774193548387</v>
      </c>
      <c r="O52" s="69" t="e">
        <f>SQRT(#REF!/(B52*1000)*N52*(100-N52))</f>
        <v>#REF!</v>
      </c>
      <c r="P52" s="2">
        <v>14</v>
      </c>
      <c r="Q52" s="48" t="e">
        <f>SQRT(#REF!*(P52*1000)^2+#REF!*(P52*1000))/1000</f>
        <v>#REF!</v>
      </c>
      <c r="R52" s="59">
        <f>P52/H52*100-0.2</f>
        <v>13.525490196078433</v>
      </c>
      <c r="S52" s="69" t="e">
        <f>SQRT(#REF!/(H52*1000)*R52*(100-R52))</f>
        <v>#REF!</v>
      </c>
      <c r="T52" s="2">
        <v>22</v>
      </c>
      <c r="U52" s="40" t="e">
        <f>SQRT(#REF!*(T52*1000)^2+#REF!*T52*1000)/1000</f>
        <v>#REF!</v>
      </c>
    </row>
    <row r="53" spans="2:21" ht="12" customHeight="1">
      <c r="B53" s="49"/>
      <c r="C53" s="53"/>
      <c r="D53" s="4"/>
      <c r="E53" s="16"/>
      <c r="F53" s="59"/>
      <c r="G53" s="65"/>
      <c r="H53" s="2"/>
      <c r="I53" s="53"/>
      <c r="J53" s="59"/>
      <c r="K53" s="58"/>
      <c r="L53" s="2"/>
      <c r="M53" s="53"/>
      <c r="N53" s="59"/>
      <c r="O53" s="60"/>
      <c r="P53" s="2"/>
      <c r="Q53" s="53"/>
      <c r="R53" s="59"/>
      <c r="S53" s="60"/>
      <c r="T53" s="2"/>
      <c r="U53" s="12"/>
    </row>
    <row r="54" spans="1:21" ht="12" customHeight="1">
      <c r="A54" s="7" t="s">
        <v>6</v>
      </c>
      <c r="B54" s="49">
        <v>1444</v>
      </c>
      <c r="C54" s="48" t="e">
        <f>SQRT(-(#REF!/#REF!)*(B54*1000)^2+#REF!*B54*1000)/1000</f>
        <v>#REF!</v>
      </c>
      <c r="D54" s="4">
        <f>B54/$B$44*100</f>
        <v>78.69209809264305</v>
      </c>
      <c r="E54" s="41" t="e">
        <f>SQRT(#REF!/($B$44*1000)*D54*(100-D54))</f>
        <v>#REF!</v>
      </c>
      <c r="F54" s="59">
        <f>B54/$B$37*100</f>
        <v>52.470930232558146</v>
      </c>
      <c r="G54" s="58" t="e">
        <f>SQRT(#REF!/($B$37*1000)*F54*(100-F54))</f>
        <v>#REF!</v>
      </c>
      <c r="H54" s="2">
        <v>685</v>
      </c>
      <c r="I54" s="48" t="e">
        <f>SQRT(#REF!*(H54*1000)^2+#REF!*H54*1000)/1000</f>
        <v>#REF!</v>
      </c>
      <c r="J54" s="59">
        <f>H54/B54*100+0.1</f>
        <v>47.53767313019391</v>
      </c>
      <c r="K54" s="58" t="e">
        <f>SQRT(#REF!/(B54*1000)*J54*(100-J54))</f>
        <v>#REF!</v>
      </c>
      <c r="L54" s="2">
        <v>602</v>
      </c>
      <c r="M54" s="48" t="e">
        <f>SQRT(#REF!*(L54*1000)^2+#REF!*L54*1000)/1000</f>
        <v>#REF!</v>
      </c>
      <c r="N54" s="59">
        <f>L54/B54*100</f>
        <v>41.689750692520775</v>
      </c>
      <c r="O54" s="69" t="e">
        <f>SQRT(#REF!/(B54*1000)*N54*(100-N54))</f>
        <v>#REF!</v>
      </c>
      <c r="P54" s="2">
        <v>84</v>
      </c>
      <c r="Q54" s="48" t="e">
        <f>SQRT(#REF!*(P54*1000)^2+#REF!*(P54*1000))/1000</f>
        <v>#REF!</v>
      </c>
      <c r="R54" s="59">
        <f>P54/H54*100-0.1</f>
        <v>12.162773722627737</v>
      </c>
      <c r="S54" s="69" t="e">
        <f>SQRT(#REF!/(H54*1000)*R54*(100-R54))</f>
        <v>#REF!</v>
      </c>
      <c r="T54" s="2">
        <v>759</v>
      </c>
      <c r="U54" s="40" t="e">
        <f>SQRT(#REF!*(T54*1000)^2+#REF!*T54*1000)/1000</f>
        <v>#REF!</v>
      </c>
    </row>
    <row r="55" spans="1:21" ht="12" customHeight="1">
      <c r="A55" s="7" t="s">
        <v>7</v>
      </c>
      <c r="B55" s="49">
        <v>254</v>
      </c>
      <c r="C55" s="48" t="e">
        <f>SQRT(-(#REF!/#REF!)*(B55*1000)^2+#REF!*B55*1000)/1000</f>
        <v>#REF!</v>
      </c>
      <c r="D55" s="4">
        <f>B55/$B$44*100</f>
        <v>13.841961852861035</v>
      </c>
      <c r="E55" s="41" t="e">
        <f>SQRT(#REF!/($B$44*1000)*D55*(100-D55))</f>
        <v>#REF!</v>
      </c>
      <c r="F55" s="59">
        <f>B55/$B$37*100</f>
        <v>9.229651162790697</v>
      </c>
      <c r="G55" s="58" t="e">
        <f>SQRT(#REF!/($B$37*1000)*F55*(100-F55))</f>
        <v>#REF!</v>
      </c>
      <c r="H55" s="2">
        <v>91</v>
      </c>
      <c r="I55" s="48" t="e">
        <f>SQRT(#REF!*(H55*1000)^2+#REF!*H55*1000)/1000</f>
        <v>#REF!</v>
      </c>
      <c r="J55" s="59">
        <f>H55/B55*100+0.1</f>
        <v>35.926771653543305</v>
      </c>
      <c r="K55" s="58" t="e">
        <f>SQRT(#REF!/(B55*1000)*J55*(100-J55))</f>
        <v>#REF!</v>
      </c>
      <c r="L55" s="2">
        <v>72</v>
      </c>
      <c r="M55" s="48" t="e">
        <f>SQRT(#REF!*(L55*1000)^2+#REF!*L55*1000)/1000</f>
        <v>#REF!</v>
      </c>
      <c r="N55" s="59">
        <f>L55/B55*100-0.1</f>
        <v>28.246456692913384</v>
      </c>
      <c r="O55" s="69" t="e">
        <f>SQRT(#REF!/(B55*1000)*N55*(100-N55))</f>
        <v>#REF!</v>
      </c>
      <c r="P55" s="2">
        <v>19</v>
      </c>
      <c r="Q55" s="48" t="e">
        <f>SQRT(#REF!*(P55*1000)^2+#REF!*(P55*1000))/1000</f>
        <v>#REF!</v>
      </c>
      <c r="R55" s="59">
        <f>P55/H55*100+0.4</f>
        <v>21.279120879120878</v>
      </c>
      <c r="S55" s="69" t="e">
        <f>SQRT(#REF!/(H55*1000)*R55*(100-R55))</f>
        <v>#REF!</v>
      </c>
      <c r="T55" s="2">
        <v>163</v>
      </c>
      <c r="U55" s="40" t="e">
        <f>SQRT(#REF!*(T55*1000)^2+#REF!*T55*1000)/1000</f>
        <v>#REF!</v>
      </c>
    </row>
    <row r="56" spans="1:21" ht="12" customHeight="1">
      <c r="A56" s="7" t="s">
        <v>49</v>
      </c>
      <c r="B56" s="49">
        <v>177</v>
      </c>
      <c r="C56" s="48" t="e">
        <f>SQRT(-(#REF!/#REF!)*(B56*1000)^2+#REF!*B56*1000)/1000</f>
        <v>#REF!</v>
      </c>
      <c r="D56" s="4">
        <f>B56/$B$44*100</f>
        <v>9.645776566757492</v>
      </c>
      <c r="E56" s="41" t="e">
        <f>SQRT(#REF!/($B$44*1000)*D56*(100-D56))</f>
        <v>#REF!</v>
      </c>
      <c r="F56" s="59">
        <f>B56/$B$37*100</f>
        <v>6.431686046511628</v>
      </c>
      <c r="G56" s="58" t="e">
        <f>SQRT(#REF!/($B$37*1000)*F56*(100-F56))</f>
        <v>#REF!</v>
      </c>
      <c r="H56" s="2">
        <v>74</v>
      </c>
      <c r="I56" s="48" t="e">
        <f>SQRT(#REF!*(H56*1000)^2+#REF!*H56*1000)/1000</f>
        <v>#REF!</v>
      </c>
      <c r="J56" s="59">
        <f>H56/B56*100</f>
        <v>41.80790960451977</v>
      </c>
      <c r="K56" s="58" t="e">
        <f>SQRT(#REF!/(B56*1000)*J56*(100-J56))</f>
        <v>#REF!</v>
      </c>
      <c r="L56" s="2">
        <v>67</v>
      </c>
      <c r="M56" s="48" t="e">
        <f>SQRT(#REF!*(L56*1000)^2+#REF!*L56*1000)/1000</f>
        <v>#REF!</v>
      </c>
      <c r="N56" s="59">
        <f>L56/B56*100-0.1</f>
        <v>37.75310734463277</v>
      </c>
      <c r="O56" s="69" t="e">
        <f>SQRT(#REF!/(B56*1000)*N56*(100-N56))</f>
        <v>#REF!</v>
      </c>
      <c r="P56" s="2">
        <v>7</v>
      </c>
      <c r="Q56" s="48" t="e">
        <f>SQRT(#REF!*(P56*1000)^2+#REF!*(P56*1000))/1000</f>
        <v>#REF!</v>
      </c>
      <c r="R56" s="70" t="s">
        <v>16</v>
      </c>
      <c r="S56" s="105" t="s">
        <v>17</v>
      </c>
      <c r="T56" s="2">
        <v>103</v>
      </c>
      <c r="U56" s="40" t="e">
        <f>SQRT(#REF!*(T56*1000)^2+#REF!*T56*1000)/1000</f>
        <v>#REF!</v>
      </c>
    </row>
    <row r="57" spans="2:21" ht="12" customHeight="1">
      <c r="B57" s="52"/>
      <c r="C57" s="54"/>
      <c r="D57" s="5"/>
      <c r="E57" s="15"/>
      <c r="F57" s="63"/>
      <c r="G57" s="64"/>
      <c r="H57" s="3"/>
      <c r="I57" s="54"/>
      <c r="J57" s="63"/>
      <c r="K57" s="58"/>
      <c r="L57" s="3"/>
      <c r="M57" s="54"/>
      <c r="N57" s="63"/>
      <c r="O57" s="67"/>
      <c r="P57" s="3"/>
      <c r="Q57" s="54"/>
      <c r="R57" s="63"/>
      <c r="S57" s="67"/>
      <c r="T57" s="3"/>
      <c r="U57" s="11"/>
    </row>
    <row r="58" spans="1:21" ht="12" customHeight="1">
      <c r="A58" s="7" t="s">
        <v>28</v>
      </c>
      <c r="B58" s="46">
        <v>918</v>
      </c>
      <c r="C58" s="48" t="e">
        <f>SQRT(-(#REF!/#REF!)*(B58*1000)^2+#REF!*B58*1000)/1000</f>
        <v>#REF!</v>
      </c>
      <c r="D58" s="34">
        <v>100</v>
      </c>
      <c r="E58" s="99" t="s">
        <v>17</v>
      </c>
      <c r="F58" s="56">
        <f>B58/$B$37*100</f>
        <v>33.35755813953488</v>
      </c>
      <c r="G58" s="58" t="e">
        <f>SQRT(#REF!/($B$37*1000)*F58*(100-F58))</f>
        <v>#REF!</v>
      </c>
      <c r="H58" s="33">
        <v>711</v>
      </c>
      <c r="I58" s="48" t="e">
        <f>SQRT(#REF!*(H58*1000)^2+#REF!*H58*1000)/1000</f>
        <v>#REF!</v>
      </c>
      <c r="J58" s="56">
        <f>H58/B58*100</f>
        <v>77.45098039215686</v>
      </c>
      <c r="K58" s="58" t="e">
        <f>SQRT(#REF!/(B58*1000)*J58*(100-J58))</f>
        <v>#REF!</v>
      </c>
      <c r="L58" s="33">
        <v>569</v>
      </c>
      <c r="M58" s="48" t="e">
        <f>SQRT(#REF!*(L58*1000)^2+#REF!*L58*1000)/1000</f>
        <v>#REF!</v>
      </c>
      <c r="N58" s="56">
        <f>L58/B58*100+0.1</f>
        <v>62.08257080610022</v>
      </c>
      <c r="O58" s="69" t="e">
        <f>SQRT(#REF!/(B58*1000)*N58*(100-N58))</f>
        <v>#REF!</v>
      </c>
      <c r="P58" s="33">
        <v>142</v>
      </c>
      <c r="Q58" s="48" t="e">
        <f>SQRT(#REF!*(P58*1000)^2+#REF!*(P58*1000))/1000</f>
        <v>#REF!</v>
      </c>
      <c r="R58" s="56">
        <f>P58/H58*100</f>
        <v>19.971870604781998</v>
      </c>
      <c r="S58" s="69" t="e">
        <f>SQRT(#REF!/(H58*1000)*R58*(100-R58))</f>
        <v>#REF!</v>
      </c>
      <c r="T58" s="33">
        <v>206</v>
      </c>
      <c r="U58" s="40" t="e">
        <f>SQRT(#REF!*(T58*1000)^2+#REF!*T58*1000)/1000</f>
        <v>#REF!</v>
      </c>
    </row>
    <row r="59" spans="1:21" s="27" customFormat="1" ht="12" customHeight="1">
      <c r="A59" s="7" t="s">
        <v>13</v>
      </c>
      <c r="B59" s="46">
        <v>512</v>
      </c>
      <c r="C59" s="48" t="e">
        <f>SQRT(-(#REF!/#REF!)*(B59*1000)^2+#REF!*B59*1000)/1000</f>
        <v>#REF!</v>
      </c>
      <c r="D59" s="34">
        <f>B59/$B$58*100</f>
        <v>55.773420479302835</v>
      </c>
      <c r="E59" s="41" t="e">
        <f>SQRT(#REF!/($B$58*1000)*D59*(100-D59))</f>
        <v>#REF!</v>
      </c>
      <c r="F59" s="56">
        <f>B59/$B$37*100</f>
        <v>18.6046511627907</v>
      </c>
      <c r="G59" s="58" t="e">
        <f>SQRT(#REF!/($B$37*1000)*F59*(100-F59))</f>
        <v>#REF!</v>
      </c>
      <c r="H59" s="33">
        <v>418</v>
      </c>
      <c r="I59" s="48" t="e">
        <f>SQRT(#REF!*(H59*1000)^2+#REF!*H59*1000)/1000</f>
        <v>#REF!</v>
      </c>
      <c r="J59" s="56">
        <f>H59/B59*100</f>
        <v>81.640625</v>
      </c>
      <c r="K59" s="58" t="e">
        <f>SQRT(#REF!/(B59*1000)*J59*(100-J59))</f>
        <v>#REF!</v>
      </c>
      <c r="L59" s="33">
        <v>353</v>
      </c>
      <c r="M59" s="48" t="e">
        <f>SQRT(#REF!*(L59*1000)^2+#REF!*L59*1000)/1000</f>
        <v>#REF!</v>
      </c>
      <c r="N59" s="56">
        <f>L59/B59*100</f>
        <v>68.9453125</v>
      </c>
      <c r="O59" s="69" t="e">
        <f>SQRT(#REF!/(B59*1000)*N59*(100-N59))</f>
        <v>#REF!</v>
      </c>
      <c r="P59" s="33">
        <v>65</v>
      </c>
      <c r="Q59" s="48" t="e">
        <f>SQRT(#REF!*(P59*1000)^2+#REF!*(P59*1000))/1000</f>
        <v>#REF!</v>
      </c>
      <c r="R59" s="56">
        <f>P59/H59*100</f>
        <v>15.550239234449762</v>
      </c>
      <c r="S59" s="69" t="e">
        <f>SQRT(#REF!/(H59*1000)*R59*(100-R59))</f>
        <v>#REF!</v>
      </c>
      <c r="T59" s="33">
        <v>94</v>
      </c>
      <c r="U59" s="40" t="e">
        <f>SQRT(#REF!*(T59*1000)^2+#REF!*T59*1000)/1000</f>
        <v>#REF!</v>
      </c>
    </row>
    <row r="60" spans="1:21" ht="12" customHeight="1">
      <c r="A60" s="7" t="s">
        <v>14</v>
      </c>
      <c r="B60" s="49">
        <v>406</v>
      </c>
      <c r="C60" s="48" t="e">
        <f>SQRT(-(#REF!/#REF!)*(B60*1000)^2+#REF!*B60*1000)/1000</f>
        <v>#REF!</v>
      </c>
      <c r="D60" s="4">
        <f>B60/$B$58*100</f>
        <v>44.226579520697165</v>
      </c>
      <c r="E60" s="41" t="e">
        <f>SQRT(#REF!/($B$58*1000)*D60*(100-D60))</f>
        <v>#REF!</v>
      </c>
      <c r="F60" s="59">
        <f>B60/$B$37*100</f>
        <v>14.752906976744187</v>
      </c>
      <c r="G60" s="58" t="e">
        <f>SQRT(#REF!/($B$37*1000)*F60*(100-F60))</f>
        <v>#REF!</v>
      </c>
      <c r="H60" s="2">
        <v>294</v>
      </c>
      <c r="I60" s="48" t="e">
        <f>SQRT(#REF!*(H60*1000)^2+#REF!*H60*1000)/1000</f>
        <v>#REF!</v>
      </c>
      <c r="J60" s="59">
        <f>H60/B60*100</f>
        <v>72.41379310344827</v>
      </c>
      <c r="K60" s="58" t="e">
        <f>SQRT(#REF!/(B60*1000)*J60*(100-J60))</f>
        <v>#REF!</v>
      </c>
      <c r="L60" s="2">
        <v>217</v>
      </c>
      <c r="M60" s="48" t="e">
        <f>SQRT(#REF!*(L60*1000)^2+#REF!*L60*1000)/1000</f>
        <v>#REF!</v>
      </c>
      <c r="N60" s="59">
        <f>L60/B60*100+0.1</f>
        <v>53.54827586206896</v>
      </c>
      <c r="O60" s="69" t="e">
        <f>SQRT(#REF!/(B60*1000)*N60*(100-N60))</f>
        <v>#REF!</v>
      </c>
      <c r="P60" s="2">
        <v>77</v>
      </c>
      <c r="Q60" s="48" t="e">
        <f>SQRT(#REF!*(P60*1000)^2+#REF!*(P60*1000))/1000</f>
        <v>#REF!</v>
      </c>
      <c r="R60" s="59">
        <f>P60/H60*100</f>
        <v>26.190476190476193</v>
      </c>
      <c r="S60" s="69" t="e">
        <f>SQRT(#REF!/(H60*1000)*R60*(100-R60))</f>
        <v>#REF!</v>
      </c>
      <c r="T60" s="2">
        <v>112</v>
      </c>
      <c r="U60" s="40" t="e">
        <f>SQRT(#REF!*(T60*1000)^2+#REF!*T60*1000)/1000</f>
        <v>#REF!</v>
      </c>
    </row>
    <row r="61" spans="1:21" ht="12" customHeight="1">
      <c r="A61" s="7" t="s">
        <v>8</v>
      </c>
      <c r="B61" s="49"/>
      <c r="C61" s="50"/>
      <c r="D61" s="4"/>
      <c r="E61" s="16"/>
      <c r="F61" s="59"/>
      <c r="G61" s="60"/>
      <c r="H61" s="2"/>
      <c r="I61" s="50"/>
      <c r="J61" s="59"/>
      <c r="K61" s="58"/>
      <c r="L61" s="2"/>
      <c r="M61" s="50"/>
      <c r="N61" s="59"/>
      <c r="O61" s="60"/>
      <c r="P61" s="2"/>
      <c r="Q61" s="50"/>
      <c r="R61" s="59"/>
      <c r="S61" s="60"/>
      <c r="T61" s="2"/>
      <c r="U61" s="13"/>
    </row>
    <row r="62" spans="1:21" ht="12" customHeight="1">
      <c r="A62" s="7" t="s">
        <v>6</v>
      </c>
      <c r="B62" s="49">
        <v>667</v>
      </c>
      <c r="C62" s="48" t="e">
        <f>SQRT(-(#REF!/#REF!)*(B62*1000)^2+#REF!*B62*1000)/1000</f>
        <v>#REF!</v>
      </c>
      <c r="D62" s="4">
        <f>B62/$B$58*100</f>
        <v>72.65795206971679</v>
      </c>
      <c r="E62" s="41" t="e">
        <f>SQRT(#REF!/($B$58*1000)*D62*(100-D62))</f>
        <v>#REF!</v>
      </c>
      <c r="F62" s="59">
        <f>B62/$B$37*100</f>
        <v>24.236918604651162</v>
      </c>
      <c r="G62" s="58" t="e">
        <f>SQRT(#REF!/($B$37*1000)*F62*(100-F62))</f>
        <v>#REF!</v>
      </c>
      <c r="H62" s="2">
        <v>526</v>
      </c>
      <c r="I62" s="48" t="e">
        <f>SQRT(#REF!*(H62*1000)^2+#REF!*H62*1000)/1000</f>
        <v>#REF!</v>
      </c>
      <c r="J62" s="59">
        <f>H62/B62*100-0.1</f>
        <v>78.76056971514244</v>
      </c>
      <c r="K62" s="58" t="e">
        <f>SQRT(#REF!/(B62*1000)*J62*(100-J62))</f>
        <v>#REF!</v>
      </c>
      <c r="L62" s="2">
        <v>435</v>
      </c>
      <c r="M62" s="48" t="e">
        <f>SQRT(#REF!*(L62*1000)^2+#REF!*L62*1000)/1000</f>
        <v>#REF!</v>
      </c>
      <c r="N62" s="59">
        <f>L62/B62*100</f>
        <v>65.21739130434783</v>
      </c>
      <c r="O62" s="69" t="e">
        <f>SQRT(#REF!/(B62*1000)*N62*(100-N62))</f>
        <v>#REF!</v>
      </c>
      <c r="P62" s="2">
        <v>91</v>
      </c>
      <c r="Q62" s="48" t="e">
        <f>SQRT(#REF!*(P62*1000)^2+#REF!*(P62*1000))/1000</f>
        <v>#REF!</v>
      </c>
      <c r="R62" s="59">
        <f>P62/H62*100</f>
        <v>17.300380228136884</v>
      </c>
      <c r="S62" s="69" t="e">
        <f>SQRT(#REF!/(H62*1000)*R62*(100-R62))</f>
        <v>#REF!</v>
      </c>
      <c r="T62" s="2">
        <v>141</v>
      </c>
      <c r="U62" s="40" t="e">
        <f>SQRT(#REF!*(T62*1000)^2+#REF!*T62*1000)/1000</f>
        <v>#REF!</v>
      </c>
    </row>
    <row r="63" spans="1:21" ht="12" customHeight="1">
      <c r="A63" s="7" t="s">
        <v>7</v>
      </c>
      <c r="B63" s="49">
        <v>162</v>
      </c>
      <c r="C63" s="48" t="e">
        <f>SQRT(-(#REF!/#REF!)*(B63*1000)^2+#REF!*B63*1000)/1000</f>
        <v>#REF!</v>
      </c>
      <c r="D63" s="4">
        <f>B63/$B$58*100</f>
        <v>17.647058823529413</v>
      </c>
      <c r="E63" s="41" t="e">
        <f>SQRT(#REF!/($B$58*1000)*D63*(100-D63))</f>
        <v>#REF!</v>
      </c>
      <c r="F63" s="59">
        <f>B63/$B$37*100</f>
        <v>5.886627906976744</v>
      </c>
      <c r="G63" s="58" t="e">
        <f>SQRT(#REF!/($B$37*1000)*F63*(100-F63))</f>
        <v>#REF!</v>
      </c>
      <c r="H63" s="2">
        <v>112</v>
      </c>
      <c r="I63" s="48" t="e">
        <f>SQRT(#REF!*(H63*1000)^2+#REF!*H63*1000)/1000</f>
        <v>#REF!</v>
      </c>
      <c r="J63" s="59">
        <f>H63/B63*100+0.3</f>
        <v>69.4358024691358</v>
      </c>
      <c r="K63" s="58" t="e">
        <f>SQRT(#REF!/(B63*1000)*J63*(100-J63))</f>
        <v>#REF!</v>
      </c>
      <c r="L63" s="2">
        <v>81</v>
      </c>
      <c r="M63" s="48" t="e">
        <f>SQRT(#REF!*(L63*1000)^2+#REF!*L63*1000)/1000</f>
        <v>#REF!</v>
      </c>
      <c r="N63" s="59">
        <f>L63/B63*100-0.2</f>
        <v>49.8</v>
      </c>
      <c r="O63" s="69" t="e">
        <f>SQRT(#REF!/(B63*1000)*N63*(100-N63))</f>
        <v>#REF!</v>
      </c>
      <c r="P63" s="2">
        <v>32</v>
      </c>
      <c r="Q63" s="48" t="e">
        <f>SQRT(#REF!*(P63*1000)^2+#REF!*(P63*1000))/1000</f>
        <v>#REF!</v>
      </c>
      <c r="R63" s="59">
        <f>P63/H63*100-0.4</f>
        <v>28.17142857142857</v>
      </c>
      <c r="S63" s="69" t="e">
        <f>SQRT(#REF!/(H63*1000)*R63*(100-R63))</f>
        <v>#REF!</v>
      </c>
      <c r="T63" s="2">
        <v>49</v>
      </c>
      <c r="U63" s="40" t="e">
        <f>SQRT(#REF!*(T63*1000)^2+#REF!*T63*1000)/1000</f>
        <v>#REF!</v>
      </c>
    </row>
    <row r="64" spans="1:21" ht="12" customHeight="1" thickBot="1">
      <c r="A64" s="7" t="s">
        <v>49</v>
      </c>
      <c r="B64" s="74">
        <v>109</v>
      </c>
      <c r="C64" s="75" t="e">
        <f>SQRT(-(#REF!/#REF!)*(B64*1000)^2+#REF!*B64*1000)/1000</f>
        <v>#REF!</v>
      </c>
      <c r="D64" s="76">
        <f>B64/$B$58*100</f>
        <v>11.87363834422658</v>
      </c>
      <c r="E64" s="72" t="e">
        <f>SQRT(#REF!/($B$58*1000)*D64*(100-D64))</f>
        <v>#REF!</v>
      </c>
      <c r="F64" s="77">
        <f>B64/$B$37*100</f>
        <v>3.9607558139534884</v>
      </c>
      <c r="G64" s="72" t="e">
        <f>SQRT(#REF!/($B$37*1000)*F64*(100-F64))</f>
        <v>#REF!</v>
      </c>
      <c r="H64" s="78">
        <v>79</v>
      </c>
      <c r="I64" s="75" t="e">
        <f>SQRT(#REF!*(H64*1000)^2+#REF!*H64*1000)/1000</f>
        <v>#REF!</v>
      </c>
      <c r="J64" s="77">
        <f>H64/B64*100-0.4</f>
        <v>72.07706422018347</v>
      </c>
      <c r="K64" s="72" t="e">
        <f>SQRT(#REF!/(B64*1000)*J64*(100-J64))</f>
        <v>#REF!</v>
      </c>
      <c r="L64" s="78">
        <v>63</v>
      </c>
      <c r="M64" s="75" t="e">
        <f>SQRT(#REF!*(L64*1000)^2+#REF!*L64*1000)/1000</f>
        <v>#REF!</v>
      </c>
      <c r="N64" s="77">
        <f>L64/B64*100-0.5</f>
        <v>57.298165137614674</v>
      </c>
      <c r="O64" s="88" t="e">
        <f>SQRT(#REF!/(B64*1000)*N64*(100-N64))</f>
        <v>#REF!</v>
      </c>
      <c r="P64" s="78">
        <v>16</v>
      </c>
      <c r="Q64" s="75" t="e">
        <f>SQRT(#REF!*(P64*1000)^2+#REF!*(P64*1000))/1000</f>
        <v>#REF!</v>
      </c>
      <c r="R64" s="77">
        <f>P64/H64*100+0.1</f>
        <v>20.353164556962028</v>
      </c>
      <c r="S64" s="88" t="e">
        <f>SQRT(#REF!/(H64*1000)*R64*(100-R64))</f>
        <v>#REF!</v>
      </c>
      <c r="T64" s="78">
        <v>31</v>
      </c>
      <c r="U64" s="73" t="e">
        <f>SQRT(#REF!*(T64*1000)^2+#REF!*T64*1000)/1000</f>
        <v>#REF!</v>
      </c>
    </row>
    <row r="65" spans="1:20" s="27" customFormat="1" ht="12" customHeight="1" thickTop="1">
      <c r="A65" s="32" t="s">
        <v>39</v>
      </c>
      <c r="B65" s="46"/>
      <c r="C65" s="47"/>
      <c r="D65" s="34"/>
      <c r="E65" s="35"/>
      <c r="F65" s="56"/>
      <c r="G65" s="57"/>
      <c r="H65" s="33"/>
      <c r="I65" s="36"/>
      <c r="J65" s="56"/>
      <c r="K65" s="57"/>
      <c r="L65" s="33"/>
      <c r="M65" s="33"/>
      <c r="N65" s="56"/>
      <c r="O65" s="57"/>
      <c r="P65" s="33"/>
      <c r="Q65" s="33"/>
      <c r="R65" s="56"/>
      <c r="S65" s="57"/>
      <c r="T65" s="33"/>
    </row>
    <row r="66" spans="1:21" ht="12" customHeight="1">
      <c r="A66" s="9" t="s">
        <v>24</v>
      </c>
      <c r="B66" s="79">
        <v>2675</v>
      </c>
      <c r="C66" s="80" t="e">
        <f>SQRT(-(#REF!/#REF!)*(B66*1000)^2+#REF!*B66*1000)/1000</f>
        <v>#REF!</v>
      </c>
      <c r="D66" s="81">
        <v>100</v>
      </c>
      <c r="E66" s="82" t="s">
        <v>17</v>
      </c>
      <c r="F66" s="83">
        <v>100</v>
      </c>
      <c r="G66" s="84" t="s">
        <v>17</v>
      </c>
      <c r="H66" s="85">
        <v>1529</v>
      </c>
      <c r="I66" s="71" t="e">
        <f>SQRT(#REF!*(H66*1000)^2+#REF!*H66*1000)/1000</f>
        <v>#REF!</v>
      </c>
      <c r="J66" s="83">
        <f>H66/B66*100</f>
        <v>57.15887850467289</v>
      </c>
      <c r="K66" s="86" t="e">
        <f>SQRT(#REF!/(B66*1000)*J66*(100-J66))</f>
        <v>#REF!</v>
      </c>
      <c r="L66" s="85">
        <v>1320</v>
      </c>
      <c r="M66" s="71" t="e">
        <f>SQRT(#REF!*(L66*1000)^2+#REF!*L66*1000)/1000</f>
        <v>#REF!</v>
      </c>
      <c r="N66" s="83">
        <f>L66/B66*100</f>
        <v>49.34579439252336</v>
      </c>
      <c r="O66" s="87" t="e">
        <f>SQRT(#REF!/(B66*1000)*N66*(100-N66))</f>
        <v>#REF!</v>
      </c>
      <c r="P66" s="85">
        <v>209</v>
      </c>
      <c r="Q66" s="71" t="e">
        <f>SQRT(#REF!*(P66*1000)^2+#REF!*(P66*1000))/1000</f>
        <v>#REF!</v>
      </c>
      <c r="R66" s="83">
        <f>P66/H66*100</f>
        <v>13.66906474820144</v>
      </c>
      <c r="S66" s="87" t="e">
        <f>SQRT(#REF!/(H66*1000)*R66*(100-R66))</f>
        <v>#REF!</v>
      </c>
      <c r="T66" s="85">
        <v>1146</v>
      </c>
      <c r="U66" s="71" t="e">
        <f>SQRT(#REF!*(T66*1000)^2+#REF!*T66*1000)/1000</f>
        <v>#REF!</v>
      </c>
    </row>
    <row r="67" spans="1:21" s="27" customFormat="1" ht="12" customHeight="1">
      <c r="A67" s="7" t="s">
        <v>20</v>
      </c>
      <c r="B67" s="46">
        <v>1262</v>
      </c>
      <c r="C67" s="100" t="e">
        <f>SQRT(-(#REF!/#REF!)*(B67*1000)^2+#REF!*B67*1000)/1000</f>
        <v>#REF!</v>
      </c>
      <c r="D67" s="34">
        <f>B67/$B$66*100</f>
        <v>47.177570093457945</v>
      </c>
      <c r="E67" s="41" t="e">
        <f>SQRT(#REF!/($B$66*1000)*D67*(100-D67))</f>
        <v>#REF!</v>
      </c>
      <c r="F67" s="56">
        <f>D67</f>
        <v>47.177570093457945</v>
      </c>
      <c r="G67" s="101" t="e">
        <f>SQRT(#REF!/($B$66*1000)*F67*(100-F67))</f>
        <v>#REF!</v>
      </c>
      <c r="H67" s="33">
        <v>751</v>
      </c>
      <c r="I67" s="100" t="e">
        <f>SQRT(#REF!*(H67*1000)^2+#REF!*H67*1000)/1000</f>
        <v>#REF!</v>
      </c>
      <c r="J67" s="56">
        <f>H67/B67*100</f>
        <v>59.508716323296355</v>
      </c>
      <c r="K67" s="101" t="e">
        <f>SQRT(#REF!/(B67*1000)*J67*(100-J67))</f>
        <v>#REF!</v>
      </c>
      <c r="L67" s="33">
        <v>652</v>
      </c>
      <c r="M67" s="100" t="e">
        <f>SQRT(#REF!*(L67*1000)^2+#REF!*L67*1000)/1000</f>
        <v>#REF!</v>
      </c>
      <c r="N67" s="56">
        <f>L67/B67*100</f>
        <v>51.66402535657686</v>
      </c>
      <c r="O67" s="102" t="e">
        <f>SQRT(#REF!/(B67*1000)*N67*(100-N67))</f>
        <v>#REF!</v>
      </c>
      <c r="P67" s="33">
        <v>99</v>
      </c>
      <c r="Q67" s="100" t="e">
        <f>SQRT(#REF!*(P67*1000)^2+#REF!*(P67*1000))/1000</f>
        <v>#REF!</v>
      </c>
      <c r="R67" s="56">
        <f>P67/H67*100-0.1</f>
        <v>13.082423435419441</v>
      </c>
      <c r="S67" s="102" t="e">
        <f>SQRT(#REF!/(H67*1000)*R67*(100-R67))</f>
        <v>#REF!</v>
      </c>
      <c r="T67" s="33">
        <v>511</v>
      </c>
      <c r="U67" s="103" t="e">
        <f>SQRT(#REF!*(T67*1000)^2+#REF!*T67*1000)/1000</f>
        <v>#REF!</v>
      </c>
    </row>
    <row r="68" spans="1:21" ht="12" customHeight="1">
      <c r="A68" s="7" t="s">
        <v>21</v>
      </c>
      <c r="B68" s="49">
        <v>1414</v>
      </c>
      <c r="C68" s="48" t="e">
        <f>SQRT(-(#REF!/#REF!)*(B68*1000)^2+#REF!*B68*1000)/1000</f>
        <v>#REF!</v>
      </c>
      <c r="D68" s="4">
        <f>B68/$B$66*100</f>
        <v>52.85981308411215</v>
      </c>
      <c r="E68" s="41" t="e">
        <f>SQRT(#REF!/($B$66*1000)*D68*(100-D68))</f>
        <v>#REF!</v>
      </c>
      <c r="F68" s="59">
        <f>D68</f>
        <v>52.85981308411215</v>
      </c>
      <c r="G68" s="58" t="e">
        <f>SQRT(#REF!/($B$66*1000)*F68*(100-F68))</f>
        <v>#REF!</v>
      </c>
      <c r="H68" s="2">
        <v>778</v>
      </c>
      <c r="I68" s="48" t="e">
        <f>SQRT(#REF!*(H68*1000)^2+#REF!*H68*1000)/1000</f>
        <v>#REF!</v>
      </c>
      <c r="J68" s="59">
        <f>H68/B68*100</f>
        <v>55.02121640735502</v>
      </c>
      <c r="K68" s="58" t="e">
        <f>SQRT(#REF!/(B68*1000)*J68*(100-J68))</f>
        <v>#REF!</v>
      </c>
      <c r="L68" s="2">
        <v>668</v>
      </c>
      <c r="M68" s="48" t="e">
        <f>SQRT(#REF!*(L68*1000)^2+#REF!*L68*1000)/1000</f>
        <v>#REF!</v>
      </c>
      <c r="N68" s="59">
        <f>L68/B68*100</f>
        <v>47.24186704384724</v>
      </c>
      <c r="O68" s="69" t="e">
        <f>SQRT(#REF!/(B68*1000)*N68*(100-N68))</f>
        <v>#REF!</v>
      </c>
      <c r="P68" s="2">
        <v>110</v>
      </c>
      <c r="Q68" s="48" t="e">
        <f>SQRT(#REF!*(P68*1000)^2+#REF!*(P68*1000))/1000</f>
        <v>#REF!</v>
      </c>
      <c r="R68" s="59">
        <f>P68/H68*100+0.1</f>
        <v>14.238817480719796</v>
      </c>
      <c r="S68" s="69" t="e">
        <f>SQRT(#REF!/(H68*1000)*R68*(100-R68))</f>
        <v>#REF!</v>
      </c>
      <c r="T68" s="2">
        <v>635</v>
      </c>
      <c r="U68" s="40" t="e">
        <f>SQRT(#REF!*(T68*1000)^2+#REF!*T68*1000)/1000</f>
        <v>#REF!</v>
      </c>
    </row>
    <row r="69" spans="2:21" ht="12" customHeight="1">
      <c r="B69" s="49"/>
      <c r="C69" s="53"/>
      <c r="D69" s="4"/>
      <c r="E69" s="16"/>
      <c r="F69" s="59"/>
      <c r="G69" s="60"/>
      <c r="H69" s="2"/>
      <c r="I69" s="53"/>
      <c r="J69" s="59"/>
      <c r="K69" s="58"/>
      <c r="L69" s="2"/>
      <c r="M69" s="48"/>
      <c r="N69" s="59"/>
      <c r="O69" s="69"/>
      <c r="P69" s="2"/>
      <c r="Q69" s="48"/>
      <c r="R69" s="59"/>
      <c r="S69" s="69"/>
      <c r="T69" s="2"/>
      <c r="U69" s="40"/>
    </row>
    <row r="70" spans="1:21" ht="12" customHeight="1">
      <c r="A70" s="7" t="s">
        <v>22</v>
      </c>
      <c r="B70" s="49">
        <v>2147</v>
      </c>
      <c r="C70" s="48" t="e">
        <f>SQRT(-(#REF!/#REF!)*(B70*1000)^2+#REF!*B70*1000)/1000</f>
        <v>#REF!</v>
      </c>
      <c r="D70" s="4">
        <f>B70/$B$66*100</f>
        <v>80.26168224299064</v>
      </c>
      <c r="E70" s="41" t="e">
        <f>SQRT(#REF!/($B$66*1000)*D70*(100-D70))</f>
        <v>#REF!</v>
      </c>
      <c r="F70" s="59">
        <f>D70</f>
        <v>80.26168224299064</v>
      </c>
      <c r="G70" s="58" t="e">
        <f>SQRT(#REF!/($B$66*1000)*F70*(100-F70))</f>
        <v>#REF!</v>
      </c>
      <c r="H70" s="2">
        <v>1256</v>
      </c>
      <c r="I70" s="48" t="e">
        <f>SQRT(#REF!*(H70*1000)^2+#REF!*H70*1000)/1000</f>
        <v>#REF!</v>
      </c>
      <c r="J70" s="59">
        <f>H70/B70*100</f>
        <v>58.500232883092686</v>
      </c>
      <c r="K70" s="58" t="e">
        <f>SQRT(#REF!/(B70*1000)*J70*(100-J70))</f>
        <v>#REF!</v>
      </c>
      <c r="L70" s="2">
        <v>1106</v>
      </c>
      <c r="M70" s="48" t="e">
        <f>SQRT(#REF!*(L70*1000)^2+#REF!*L70*1000)/1000</f>
        <v>#REF!</v>
      </c>
      <c r="N70" s="59">
        <f>L70/B70*100</f>
        <v>51.51374010246856</v>
      </c>
      <c r="O70" s="69" t="e">
        <f>SQRT(#REF!/(B70*1000)*N70*(100-N70))</f>
        <v>#REF!</v>
      </c>
      <c r="P70" s="2">
        <v>149</v>
      </c>
      <c r="Q70" s="48" t="e">
        <f>SQRT(#REF!*(P70*1000)^2+#REF!*(P70*1000))/1000</f>
        <v>#REF!</v>
      </c>
      <c r="R70" s="59">
        <f>P70/H70*100</f>
        <v>11.863057324840764</v>
      </c>
      <c r="S70" s="69" t="e">
        <f>SQRT(#REF!/(H70*1000)*R70*(100-R70))</f>
        <v>#REF!</v>
      </c>
      <c r="T70" s="2">
        <v>891</v>
      </c>
      <c r="U70" s="40" t="e">
        <f>SQRT(#REF!*(T70*1000)^2+#REF!*T70*1000)/1000</f>
        <v>#REF!</v>
      </c>
    </row>
    <row r="71" spans="1:21" ht="12.75" customHeight="1">
      <c r="A71" s="7" t="s">
        <v>23</v>
      </c>
      <c r="B71" s="49">
        <v>354</v>
      </c>
      <c r="C71" s="48" t="e">
        <f>SQRT(-(#REF!/#REF!)*(B71*1000)^2+#REF!*B71*1000)/1000</f>
        <v>#REF!</v>
      </c>
      <c r="D71" s="4">
        <f>B71/$B$66*100</f>
        <v>13.233644859813085</v>
      </c>
      <c r="E71" s="41" t="e">
        <f>SQRT(#REF!/($B$66*1000)*D71*(100-D71))</f>
        <v>#REF!</v>
      </c>
      <c r="F71" s="59">
        <f>D71</f>
        <v>13.233644859813085</v>
      </c>
      <c r="G71" s="58" t="e">
        <f>SQRT(#REF!/($B$66*1000)*F71*(100-F71))</f>
        <v>#REF!</v>
      </c>
      <c r="H71" s="2">
        <v>196</v>
      </c>
      <c r="I71" s="48" t="e">
        <f>SQRT(#REF!*(H71*1000)^2+#REF!*H71*1000)/1000</f>
        <v>#REF!</v>
      </c>
      <c r="J71" s="59">
        <f>H71/B71*100-0.1</f>
        <v>55.267231638418075</v>
      </c>
      <c r="K71" s="58" t="e">
        <f>SQRT(#REF!/(B71*1000)*J71*(100-J71))</f>
        <v>#REF!</v>
      </c>
      <c r="L71" s="2">
        <v>146</v>
      </c>
      <c r="M71" s="48" t="e">
        <f>SQRT(#REF!*(L71*1000)^2+#REF!*L71*1000)/1000</f>
        <v>#REF!</v>
      </c>
      <c r="N71" s="59">
        <f>L71/B71*100-0.1</f>
        <v>41.14293785310734</v>
      </c>
      <c r="O71" s="69" t="e">
        <f>SQRT(#REF!/(B71*1000)*N71*(100-N71))</f>
        <v>#REF!</v>
      </c>
      <c r="P71" s="2">
        <v>50</v>
      </c>
      <c r="Q71" s="48" t="e">
        <f>SQRT(#REF!*(P71*1000)^2+#REF!*(P71*1000))/1000</f>
        <v>#REF!</v>
      </c>
      <c r="R71" s="59">
        <f>P71/H71*100</f>
        <v>25.510204081632654</v>
      </c>
      <c r="S71" s="69" t="e">
        <f>SQRT(#REF!/(H71*1000)*R71*(100-R71))</f>
        <v>#REF!</v>
      </c>
      <c r="T71" s="2">
        <v>159</v>
      </c>
      <c r="U71" s="40" t="e">
        <f>SQRT(#REF!*(T71*1000)^2+#REF!*T71*1000)/1000</f>
        <v>#REF!</v>
      </c>
    </row>
    <row r="72" spans="1:21" ht="12" customHeight="1" thickBot="1">
      <c r="A72" s="7" t="s">
        <v>48</v>
      </c>
      <c r="B72" s="74">
        <v>390</v>
      </c>
      <c r="C72" s="75" t="e">
        <f>SQRT(-(#REF!/#REF!)*(B72*1000)^2+#REF!*B72*1000)/1000</f>
        <v>#REF!</v>
      </c>
      <c r="D72" s="76">
        <f>B72/$B$66*100</f>
        <v>14.57943925233645</v>
      </c>
      <c r="E72" s="72" t="e">
        <f>SQRT(#REF!/($B$66*1000)*D72*(100-D72))</f>
        <v>#REF!</v>
      </c>
      <c r="F72" s="77">
        <f>D72</f>
        <v>14.57943925233645</v>
      </c>
      <c r="G72" s="72" t="e">
        <f>SQRT(#REF!/($B$66*1000)*F72*(100-F72))</f>
        <v>#REF!</v>
      </c>
      <c r="H72" s="78">
        <v>237</v>
      </c>
      <c r="I72" s="75" t="e">
        <f>SQRT(#REF!*(H72*1000)^2+#REF!*H72*1000)/1000</f>
        <v>#REF!</v>
      </c>
      <c r="J72" s="77">
        <f>H72/B72*100-0.2</f>
        <v>60.569230769230764</v>
      </c>
      <c r="K72" s="72" t="e">
        <f>SQRT(#REF!/(B72*1000)*J72*(100-J72))</f>
        <v>#REF!</v>
      </c>
      <c r="L72" s="78">
        <v>193</v>
      </c>
      <c r="M72" s="75" t="e">
        <f>SQRT(#REF!*(L72*1000)^2+#REF!*L72*1000)/1000</f>
        <v>#REF!</v>
      </c>
      <c r="N72" s="77">
        <f>L72/B72*100-0.1</f>
        <v>49.38717948717949</v>
      </c>
      <c r="O72" s="88" t="e">
        <f>SQRT(#REF!/(B72*1000)*N72*(100-N72))</f>
        <v>#REF!</v>
      </c>
      <c r="P72" s="78">
        <v>44</v>
      </c>
      <c r="Q72" s="75" t="e">
        <f>SQRT(#REF!*(P72*1000)^2+#REF!*(P72*1000))/1000</f>
        <v>#REF!</v>
      </c>
      <c r="R72" s="77">
        <f>P72/H72*100-0.1</f>
        <v>18.465400843881856</v>
      </c>
      <c r="S72" s="88" t="e">
        <f>SQRT(#REF!/(H72*1000)*R72*(100-R72))</f>
        <v>#REF!</v>
      </c>
      <c r="T72" s="78">
        <v>154</v>
      </c>
      <c r="U72" s="73" t="e">
        <f>SQRT(#REF!*(T72*1000)^2+#REF!*T72*1000)/1000</f>
        <v>#REF!</v>
      </c>
    </row>
    <row r="73" spans="1:21" s="27" customFormat="1" ht="12" customHeight="1" thickTop="1">
      <c r="A73" s="39" t="s">
        <v>40</v>
      </c>
      <c r="B73" s="46">
        <v>1834</v>
      </c>
      <c r="C73" s="48" t="e">
        <f>SQRT(-(#REF!/#REF!)*(B73*1000)^2+#REF!*B73*1000)/1000</f>
        <v>#REF!</v>
      </c>
      <c r="D73" s="34">
        <v>100</v>
      </c>
      <c r="E73" s="99" t="s">
        <v>17</v>
      </c>
      <c r="F73" s="56">
        <f>B73/$B$66*100</f>
        <v>68.5607476635514</v>
      </c>
      <c r="G73" s="58" t="e">
        <f>SQRT(#REF!/($B$66*1000)*F73*(100-F73))</f>
        <v>#REF!</v>
      </c>
      <c r="H73" s="33">
        <v>869</v>
      </c>
      <c r="I73" s="48" t="e">
        <f>SQRT(#REF!*(H73*1000)^2+#REF!*H73*1000)/1000</f>
        <v>#REF!</v>
      </c>
      <c r="J73" s="56">
        <f>H73/B73*100</f>
        <v>47.38276990185387</v>
      </c>
      <c r="K73" s="58" t="e">
        <f>SQRT(#REF!/(B73*1000)*J73*(100-J73))</f>
        <v>#REF!</v>
      </c>
      <c r="L73" s="33">
        <v>795</v>
      </c>
      <c r="M73" s="48" t="e">
        <f>SQRT(#REF!*(L73*1000)^2+#REF!*L73*1000)/1000</f>
        <v>#REF!</v>
      </c>
      <c r="N73" s="56">
        <f>L73/B73*100+0.1</f>
        <v>43.44787350054526</v>
      </c>
      <c r="O73" s="69" t="e">
        <f>SQRT(#REF!/(B73*1000)*N73*(100-N73))</f>
        <v>#REF!</v>
      </c>
      <c r="P73" s="33">
        <v>73</v>
      </c>
      <c r="Q73" s="48" t="e">
        <f>SQRT(#REF!*(P73*1000)^2+#REF!*(P73*1000))/1000</f>
        <v>#REF!</v>
      </c>
      <c r="R73" s="56">
        <f>P73/H73*100</f>
        <v>8.400460299194476</v>
      </c>
      <c r="S73" s="69" t="e">
        <f>SQRT(#REF!/(H73*1000)*R73*(100-R73))</f>
        <v>#REF!</v>
      </c>
      <c r="T73" s="33">
        <v>965</v>
      </c>
      <c r="U73" s="40" t="e">
        <f>SQRT(#REF!*(T73*1000)^2+#REF!*T73*1000)/1000</f>
        <v>#REF!</v>
      </c>
    </row>
    <row r="74" spans="1:21" s="27" customFormat="1" ht="12" customHeight="1">
      <c r="A74" s="7" t="s">
        <v>13</v>
      </c>
      <c r="B74" s="46">
        <v>839</v>
      </c>
      <c r="C74" s="48" t="e">
        <f>SQRT(-(#REF!/#REF!)*(B74*1000)^2+#REF!*B74*1000)/1000</f>
        <v>#REF!</v>
      </c>
      <c r="D74" s="34">
        <f>B74/$B$73*100</f>
        <v>45.74700109051254</v>
      </c>
      <c r="E74" s="41" t="e">
        <f>SQRT(#REF!/($B$73*1000)*D74*(100-D74))</f>
        <v>#REF!</v>
      </c>
      <c r="F74" s="56">
        <f>B74/$B$66*100</f>
        <v>31.36448598130841</v>
      </c>
      <c r="G74" s="58" t="e">
        <f>SQRT(#REF!/($B$66*1000)*F74*(100-F74))</f>
        <v>#REF!</v>
      </c>
      <c r="H74" s="33">
        <v>406</v>
      </c>
      <c r="I74" s="48" t="e">
        <f>SQRT(#REF!*(H74*1000)^2+#REF!*H74*1000)/1000</f>
        <v>#REF!</v>
      </c>
      <c r="J74" s="56">
        <f>H74/B74*100</f>
        <v>48.39094159713945</v>
      </c>
      <c r="K74" s="58" t="e">
        <f>SQRT(#REF!/(B74*1000)*J74*(100-J74))</f>
        <v>#REF!</v>
      </c>
      <c r="L74" s="33">
        <v>364</v>
      </c>
      <c r="M74" s="48" t="e">
        <f>SQRT(#REF!*(L74*1000)^2+#REF!*L74*1000)/1000</f>
        <v>#REF!</v>
      </c>
      <c r="N74" s="56">
        <f>L74/B74*100</f>
        <v>43.3849821215733</v>
      </c>
      <c r="O74" s="69" t="e">
        <f>SQRT(#REF!/(B74*1000)*N74*(100-N74))</f>
        <v>#REF!</v>
      </c>
      <c r="P74" s="33">
        <v>42</v>
      </c>
      <c r="Q74" s="48" t="e">
        <f>SQRT(#REF!*(P74*1000)^2+#REF!*(P74*1000))/1000</f>
        <v>#REF!</v>
      </c>
      <c r="R74" s="56">
        <f>P74/H74*100</f>
        <v>10.344827586206897</v>
      </c>
      <c r="S74" s="69" t="e">
        <f>SQRT(#REF!/(H74*1000)*R74*(100-R74))</f>
        <v>#REF!</v>
      </c>
      <c r="T74" s="33">
        <v>433</v>
      </c>
      <c r="U74" s="40" t="e">
        <f>SQRT(#REF!*(T74*1000)^2+#REF!*T74*1000)/1000</f>
        <v>#REF!</v>
      </c>
    </row>
    <row r="75" spans="1:21" ht="12" customHeight="1">
      <c r="A75" s="7" t="s">
        <v>14</v>
      </c>
      <c r="B75" s="49">
        <v>995</v>
      </c>
      <c r="C75" s="48" t="e">
        <f>SQRT(-(#REF!/#REF!)*(B75*1000)^2+#REF!*B75*1000)/1000</f>
        <v>#REF!</v>
      </c>
      <c r="D75" s="4">
        <f>B75/$B$73*100</f>
        <v>54.25299890948746</v>
      </c>
      <c r="E75" s="41" t="e">
        <f>SQRT(#REF!/($B$73*1000)*D75*(100-D75))</f>
        <v>#REF!</v>
      </c>
      <c r="F75" s="59">
        <f>B75/$B$66*100</f>
        <v>37.19626168224299</v>
      </c>
      <c r="G75" s="58" t="e">
        <f>SQRT(#REF!/($B$66*1000)*F75*(100-F75))</f>
        <v>#REF!</v>
      </c>
      <c r="H75" s="2">
        <v>463</v>
      </c>
      <c r="I75" s="48" t="e">
        <f>SQRT(#REF!*(H75*1000)^2+#REF!*H75*1000)/1000</f>
        <v>#REF!</v>
      </c>
      <c r="J75" s="59">
        <f>H75/B75*100</f>
        <v>46.53266331658292</v>
      </c>
      <c r="K75" s="58" t="e">
        <f>SQRT(#REF!/(B75*1000)*J75*(100-J75))</f>
        <v>#REF!</v>
      </c>
      <c r="L75" s="2">
        <v>431</v>
      </c>
      <c r="M75" s="48" t="e">
        <f>SQRT(#REF!*(L75*1000)^2+#REF!*L75*1000)/1000</f>
        <v>#REF!</v>
      </c>
      <c r="N75" s="59">
        <f>L75/B75*100</f>
        <v>43.31658291457286</v>
      </c>
      <c r="O75" s="69" t="e">
        <f>SQRT(#REF!/(B75*1000)*N75*(100-N75))</f>
        <v>#REF!</v>
      </c>
      <c r="P75" s="2">
        <v>31</v>
      </c>
      <c r="Q75" s="48" t="e">
        <f>SQRT(#REF!*(P75*1000)^2+#REF!*(P75*1000))/1000</f>
        <v>#REF!</v>
      </c>
      <c r="R75" s="59">
        <f>P75/H75*100+0.1</f>
        <v>6.795464362850972</v>
      </c>
      <c r="S75" s="69" t="e">
        <f>SQRT(#REF!/(H75*1000)*R75*(100-R75))</f>
        <v>#REF!</v>
      </c>
      <c r="T75" s="2">
        <v>533</v>
      </c>
      <c r="U75" s="40" t="e">
        <f>SQRT(#REF!*(T75*1000)^2+#REF!*T75*1000)/1000</f>
        <v>#REF!</v>
      </c>
    </row>
    <row r="76" spans="2:21" ht="12" customHeight="1">
      <c r="B76" s="49"/>
      <c r="C76" s="53"/>
      <c r="D76" s="4"/>
      <c r="E76" s="16"/>
      <c r="F76" s="59"/>
      <c r="G76" s="65"/>
      <c r="H76" s="2"/>
      <c r="I76" s="53"/>
      <c r="J76" s="59"/>
      <c r="K76" s="58"/>
      <c r="L76" s="2"/>
      <c r="M76" s="53"/>
      <c r="N76" s="59"/>
      <c r="O76" s="60"/>
      <c r="P76" s="2"/>
      <c r="Q76" s="53"/>
      <c r="R76" s="59"/>
      <c r="S76" s="60"/>
      <c r="T76" s="2"/>
      <c r="U76" s="12"/>
    </row>
    <row r="77" spans="1:21" ht="12" customHeight="1">
      <c r="A77" s="7" t="s">
        <v>9</v>
      </c>
      <c r="B77" s="49">
        <v>642</v>
      </c>
      <c r="C77" s="48" t="e">
        <f>SQRT(-(#REF!/#REF!)*(B77*1000)^2+#REF!*B77*1000)/1000</f>
        <v>#REF!</v>
      </c>
      <c r="D77" s="4">
        <f>B77/$B$73*100</f>
        <v>35.00545256270447</v>
      </c>
      <c r="E77" s="41" t="e">
        <f>SQRT(#REF!/($B$73*1000)*D77*(100-D77))</f>
        <v>#REF!</v>
      </c>
      <c r="F77" s="59">
        <f>B77/$B$66*100</f>
        <v>24</v>
      </c>
      <c r="G77" s="58" t="e">
        <f>SQRT(#REF!/($B$66*1000)*F77*(100-F77))</f>
        <v>#REF!</v>
      </c>
      <c r="H77" s="2">
        <v>393</v>
      </c>
      <c r="I77" s="48" t="e">
        <f>SQRT(#REF!*(H77*1000)^2+#REF!*H77*1000)/1000</f>
        <v>#REF!</v>
      </c>
      <c r="J77" s="59">
        <f>H77/B77*100+0.1</f>
        <v>61.31495327102804</v>
      </c>
      <c r="K77" s="58" t="e">
        <f>SQRT(#REF!/(B77*1000)*J77*(100-J77))</f>
        <v>#REF!</v>
      </c>
      <c r="L77" s="2">
        <v>350</v>
      </c>
      <c r="M77" s="48" t="e">
        <f>SQRT(#REF!*(L77*1000)^2+#REF!*L77*1000)/1000</f>
        <v>#REF!</v>
      </c>
      <c r="N77" s="59">
        <f>L77/B77*100</f>
        <v>54.51713395638629</v>
      </c>
      <c r="O77" s="69" t="e">
        <f>SQRT(#REF!/(B77*1000)*N77*(100-N77))</f>
        <v>#REF!</v>
      </c>
      <c r="P77" s="2">
        <v>43</v>
      </c>
      <c r="Q77" s="48" t="e">
        <f>SQRT(#REF!*(P77*1000)^2+#REF!*(P77*1000))/1000</f>
        <v>#REF!</v>
      </c>
      <c r="R77" s="59">
        <f>P77/H77*100+0.1</f>
        <v>11.041475826972011</v>
      </c>
      <c r="S77" s="69" t="e">
        <f>SQRT(#REF!/(H77*1000)*R77*(100-R77))</f>
        <v>#REF!</v>
      </c>
      <c r="T77" s="2">
        <v>249</v>
      </c>
      <c r="U77" s="40" t="e">
        <f>SQRT(#REF!*(T77*1000)^2+#REF!*T77*1000)/1000</f>
        <v>#REF!</v>
      </c>
    </row>
    <row r="78" spans="1:21" ht="12" customHeight="1">
      <c r="A78" s="7" t="s">
        <v>10</v>
      </c>
      <c r="B78" s="49">
        <v>1192</v>
      </c>
      <c r="C78" s="48" t="e">
        <f>SQRT(-(#REF!/#REF!)*(B78*1000)^2+#REF!*B78*1000)/1000</f>
        <v>#REF!</v>
      </c>
      <c r="D78" s="4">
        <f>B78/$B$73*100</f>
        <v>64.99454743729552</v>
      </c>
      <c r="E78" s="41" t="e">
        <f>SQRT(#REF!/($B$73*1000)*D78*(100-D78))</f>
        <v>#REF!</v>
      </c>
      <c r="F78" s="59">
        <f>B78/$B$66*100</f>
        <v>44.5607476635514</v>
      </c>
      <c r="G78" s="58" t="e">
        <f>SQRT(#REF!/($B$66*1000)*F78*(100-F78))</f>
        <v>#REF!</v>
      </c>
      <c r="H78" s="2">
        <v>475</v>
      </c>
      <c r="I78" s="48" t="e">
        <f>SQRT(#REF!*(H78*1000)^2+#REF!*H78*1000)/1000</f>
        <v>#REF!</v>
      </c>
      <c r="J78" s="59">
        <f>H78/B78*100+0.1</f>
        <v>39.94899328859061</v>
      </c>
      <c r="K78" s="58" t="e">
        <f>SQRT(#REF!/(B78*1000)*J78*(100-J78))</f>
        <v>#REF!</v>
      </c>
      <c r="L78" s="2">
        <v>445</v>
      </c>
      <c r="M78" s="48" t="e">
        <f>SQRT(#REF!*(L78*1000)^2+#REF!*L78*1000)/1000</f>
        <v>#REF!</v>
      </c>
      <c r="N78" s="59">
        <f>L78/B78*100+0.1</f>
        <v>37.43221476510067</v>
      </c>
      <c r="O78" s="69" t="e">
        <f>SQRT(#REF!/(B78*1000)*N78*(100-N78))</f>
        <v>#REF!</v>
      </c>
      <c r="P78" s="2">
        <v>30</v>
      </c>
      <c r="Q78" s="48" t="e">
        <f>SQRT(#REF!*(P78*1000)^2+#REF!*(P78*1000))/1000</f>
        <v>#REF!</v>
      </c>
      <c r="R78" s="59">
        <f>P78/H78*100</f>
        <v>6.315789473684211</v>
      </c>
      <c r="S78" s="69" t="e">
        <f>SQRT(#REF!/(H78*1000)*R78*(100-R78))</f>
        <v>#REF!</v>
      </c>
      <c r="T78" s="2">
        <v>717</v>
      </c>
      <c r="U78" s="40" t="e">
        <f>SQRT(#REF!*(T78*1000)^2+#REF!*T78*1000)/1000</f>
        <v>#REF!</v>
      </c>
    </row>
    <row r="79" spans="2:21" ht="12" customHeight="1">
      <c r="B79" s="49"/>
      <c r="C79" s="53"/>
      <c r="D79" s="4"/>
      <c r="E79" s="16"/>
      <c r="F79" s="59"/>
      <c r="G79" s="65"/>
      <c r="H79" s="2"/>
      <c r="I79" s="53"/>
      <c r="J79" s="59"/>
      <c r="K79" s="58"/>
      <c r="L79" s="2"/>
      <c r="M79" s="53"/>
      <c r="N79" s="59"/>
      <c r="O79" s="60"/>
      <c r="P79" s="2"/>
      <c r="Q79" s="53"/>
      <c r="R79" s="59"/>
      <c r="S79" s="60"/>
      <c r="T79" s="2"/>
      <c r="U79" s="12"/>
    </row>
    <row r="80" spans="1:21" ht="12" customHeight="1">
      <c r="A80" s="7" t="s">
        <v>11</v>
      </c>
      <c r="B80" s="49">
        <v>1672</v>
      </c>
      <c r="C80" s="48" t="e">
        <f>SQRT(-(#REF!/#REF!)*(B80*1000)^2+#REF!*B80*1000)/1000</f>
        <v>#REF!</v>
      </c>
      <c r="D80" s="4">
        <f>B80/$B$73*100</f>
        <v>91.16684841875681</v>
      </c>
      <c r="E80" s="41" t="e">
        <f>SQRT(#REF!/($B$73*1000)*D80*(100-D80))</f>
        <v>#REF!</v>
      </c>
      <c r="F80" s="59">
        <f>B80/$B$66*100</f>
        <v>62.50467289719626</v>
      </c>
      <c r="G80" s="58" t="e">
        <f>SQRT(#REF!/($B$66*1000)*F80*(100-F80))</f>
        <v>#REF!</v>
      </c>
      <c r="H80" s="2">
        <v>741</v>
      </c>
      <c r="I80" s="48" t="e">
        <f>SQRT(#REF!*(H80*1000)^2+#REF!*H80*1000)/1000</f>
        <v>#REF!</v>
      </c>
      <c r="J80" s="59">
        <f>H80/B80*100</f>
        <v>44.31818181818182</v>
      </c>
      <c r="K80" s="58" t="e">
        <f>SQRT(#REF!/(B80*1000)*J80*(100-J80))</f>
        <v>#REF!</v>
      </c>
      <c r="L80" s="2">
        <v>676</v>
      </c>
      <c r="M80" s="48" t="e">
        <f>SQRT(#REF!*(L80*1000)^2+#REF!*L80*1000)/1000</f>
        <v>#REF!</v>
      </c>
      <c r="N80" s="59">
        <f>L80/B80*100</f>
        <v>40.430622009569376</v>
      </c>
      <c r="O80" s="69" t="e">
        <f>SQRT(#REF!/(B80*1000)*N80*(100-N80))</f>
        <v>#REF!</v>
      </c>
      <c r="P80" s="2">
        <v>65</v>
      </c>
      <c r="Q80" s="48" t="e">
        <f>SQRT(#REF!*(P80*1000)^2+#REF!*(P80*1000))/1000</f>
        <v>#REF!</v>
      </c>
      <c r="R80" s="59">
        <f>P80/H80*100-0.1</f>
        <v>8.671929824561403</v>
      </c>
      <c r="S80" s="69" t="e">
        <f>SQRT(#REF!/(H80*1000)*R80*(100-R80))</f>
        <v>#REF!</v>
      </c>
      <c r="T80" s="2">
        <v>931</v>
      </c>
      <c r="U80" s="40" t="e">
        <f>SQRT(#REF!*(T80*1000)^2+#REF!*T80*1000)/1000</f>
        <v>#REF!</v>
      </c>
    </row>
    <row r="81" spans="1:21" ht="12" customHeight="1">
      <c r="A81" s="7" t="s">
        <v>12</v>
      </c>
      <c r="B81" s="49">
        <v>162</v>
      </c>
      <c r="C81" s="48" t="e">
        <f>SQRT(-(#REF!/#REF!)*(B81*1000)^2+#REF!*B81*1000)/1000</f>
        <v>#REF!</v>
      </c>
      <c r="D81" s="4">
        <f>B81/$B$73*100</f>
        <v>8.833151581243184</v>
      </c>
      <c r="E81" s="41" t="e">
        <f>SQRT(#REF!/($B$73*1000)*D81*(100-D81))</f>
        <v>#REF!</v>
      </c>
      <c r="F81" s="59">
        <f>B81/$B$66*100</f>
        <v>6.05607476635514</v>
      </c>
      <c r="G81" s="58" t="e">
        <f>SQRT(#REF!/($B$66*1000)*F81*(100-F81))</f>
        <v>#REF!</v>
      </c>
      <c r="H81" s="2">
        <v>128</v>
      </c>
      <c r="I81" s="48" t="e">
        <f>SQRT(#REF!*(H81*1000)^2+#REF!*H81*1000)/1000</f>
        <v>#REF!</v>
      </c>
      <c r="J81" s="59">
        <f>H81/B81*100</f>
        <v>79.01234567901234</v>
      </c>
      <c r="K81" s="58" t="e">
        <f>SQRT(#REF!/(B81*1000)*J81*(100-J81))</f>
        <v>#REF!</v>
      </c>
      <c r="L81" s="2">
        <v>120</v>
      </c>
      <c r="M81" s="48" t="e">
        <f>SQRT(#REF!*(L81*1000)^2+#REF!*L81*1000)/1000</f>
        <v>#REF!</v>
      </c>
      <c r="N81" s="59">
        <f>L81/B81*100-0.3</f>
        <v>73.77407407407408</v>
      </c>
      <c r="O81" s="69" t="e">
        <f>SQRT(#REF!/(B81*1000)*N81*(100-N81))</f>
        <v>#REF!</v>
      </c>
      <c r="P81" s="2">
        <v>8</v>
      </c>
      <c r="Q81" s="48" t="e">
        <f>SQRT(#REF!*(P81*1000)^2+#REF!*(P81*1000))/1000</f>
        <v>#REF!</v>
      </c>
      <c r="R81" s="59">
        <f>P81/H81*100+0.3</f>
        <v>6.55</v>
      </c>
      <c r="S81" s="69" t="e">
        <f>SQRT(#REF!/(H81*1000)*R81*(100-R81))</f>
        <v>#REF!</v>
      </c>
      <c r="T81" s="2">
        <v>34</v>
      </c>
      <c r="U81" s="40" t="e">
        <f>SQRT(#REF!*(T81*1000)^2+#REF!*T81*1000)/1000</f>
        <v>#REF!</v>
      </c>
    </row>
    <row r="82" spans="2:21" ht="12" customHeight="1">
      <c r="B82" s="49"/>
      <c r="C82" s="53"/>
      <c r="D82" s="4"/>
      <c r="E82" s="16"/>
      <c r="F82" s="59"/>
      <c r="G82" s="65"/>
      <c r="H82" s="2"/>
      <c r="I82" s="53"/>
      <c r="J82" s="59"/>
      <c r="K82" s="58"/>
      <c r="L82" s="2"/>
      <c r="M82" s="53"/>
      <c r="N82" s="59"/>
      <c r="O82" s="60"/>
      <c r="P82" s="2"/>
      <c r="Q82" s="53"/>
      <c r="R82" s="59"/>
      <c r="S82" s="60"/>
      <c r="T82" s="2"/>
      <c r="U82" s="12"/>
    </row>
    <row r="83" spans="1:21" ht="12" customHeight="1">
      <c r="A83" s="7" t="s">
        <v>6</v>
      </c>
      <c r="B83" s="49">
        <v>1490</v>
      </c>
      <c r="C83" s="48" t="e">
        <f>SQRT(-(#REF!/#REF!)*(B83*1000)^2+#REF!*B83*1000)/1000</f>
        <v>#REF!</v>
      </c>
      <c r="D83" s="4">
        <f>B83/$B$73*100</f>
        <v>81.2431842966194</v>
      </c>
      <c r="E83" s="41" t="e">
        <f>SQRT(#REF!/($B$73*1000)*D83*(100-D83))</f>
        <v>#REF!</v>
      </c>
      <c r="F83" s="59">
        <f>B83/$B$66*100</f>
        <v>55.700934579439256</v>
      </c>
      <c r="G83" s="58" t="e">
        <f>SQRT(#REF!/($B$66*1000)*F83*(100-F83))</f>
        <v>#REF!</v>
      </c>
      <c r="H83" s="2">
        <v>728</v>
      </c>
      <c r="I83" s="48" t="e">
        <f>SQRT(#REF!*(H83*1000)^2+#REF!*H83*1000)/1000</f>
        <v>#REF!</v>
      </c>
      <c r="J83" s="59">
        <f>H83/B83*100-0.1</f>
        <v>48.75906040268456</v>
      </c>
      <c r="K83" s="58" t="e">
        <f>SQRT(#REF!/(B83*1000)*J83*(100-J83))</f>
        <v>#REF!</v>
      </c>
      <c r="L83" s="2">
        <v>674</v>
      </c>
      <c r="M83" s="48" t="e">
        <f>SQRT(#REF!*(L83*1000)^2+#REF!*L83*1000)/1000</f>
        <v>#REF!</v>
      </c>
      <c r="N83" s="59">
        <f>L83/B83*100</f>
        <v>45.234899328859065</v>
      </c>
      <c r="O83" s="69" t="e">
        <f>SQRT(#REF!/(B83*1000)*N83*(100-N83))</f>
        <v>#REF!</v>
      </c>
      <c r="P83" s="2">
        <v>54</v>
      </c>
      <c r="Q83" s="48" t="e">
        <f>SQRT(#REF!*(P83*1000)^2+#REF!*(P83*1000))/1000</f>
        <v>#REF!</v>
      </c>
      <c r="R83" s="59">
        <f>P83/H83*100</f>
        <v>7.417582417582418</v>
      </c>
      <c r="S83" s="69" t="e">
        <f>SQRT(#REF!/(H83*1000)*R83*(100-R83))</f>
        <v>#REF!</v>
      </c>
      <c r="T83" s="2">
        <v>762</v>
      </c>
      <c r="U83" s="40" t="e">
        <f>SQRT(#REF!*(T83*1000)^2+#REF!*T83*1000)/1000</f>
        <v>#REF!</v>
      </c>
    </row>
    <row r="84" spans="1:21" ht="12" customHeight="1">
      <c r="A84" s="7" t="s">
        <v>7</v>
      </c>
      <c r="B84" s="49">
        <v>201</v>
      </c>
      <c r="C84" s="48" t="e">
        <f>SQRT(-(#REF!/#REF!)*(B84*1000)^2+#REF!*B84*1000)/1000</f>
        <v>#REF!</v>
      </c>
      <c r="D84" s="4">
        <f>B84/$B$73*100</f>
        <v>10.959651035986914</v>
      </c>
      <c r="E84" s="41" t="e">
        <f>SQRT(#REF!/($B$73*1000)*D84*(100-D84))</f>
        <v>#REF!</v>
      </c>
      <c r="F84" s="59">
        <f>B84/$B$66*100</f>
        <v>7.5140186915887845</v>
      </c>
      <c r="G84" s="58" t="e">
        <f>SQRT(#REF!/($B$66*1000)*F84*(100-F84))</f>
        <v>#REF!</v>
      </c>
      <c r="H84" s="2">
        <v>82</v>
      </c>
      <c r="I84" s="48" t="e">
        <f>SQRT(#REF!*(H84*1000)^2+#REF!*H84*1000)/1000</f>
        <v>#REF!</v>
      </c>
      <c r="J84" s="59">
        <f>H84/B84*100-0.1</f>
        <v>40.69601990049751</v>
      </c>
      <c r="K84" s="58" t="e">
        <f>SQRT(#REF!/(B84*1000)*J84*(100-J84))</f>
        <v>#REF!</v>
      </c>
      <c r="L84" s="2">
        <v>68</v>
      </c>
      <c r="M84" s="48" t="e">
        <f>SQRT(#REF!*(L84*1000)^2+#REF!*L84*1000)/1000</f>
        <v>#REF!</v>
      </c>
      <c r="N84" s="59">
        <f>L84/B84*100+0.1</f>
        <v>33.930845771144284</v>
      </c>
      <c r="O84" s="69" t="e">
        <f>SQRT(#REF!/(B84*1000)*N84*(100-N84))</f>
        <v>#REF!</v>
      </c>
      <c r="P84" s="2">
        <v>14</v>
      </c>
      <c r="Q84" s="48" t="e">
        <f>SQRT(#REF!*(P84*1000)^2+#REF!*(P84*1000))/1000</f>
        <v>#REF!</v>
      </c>
      <c r="R84" s="59">
        <f>P84/H84*100-0.3</f>
        <v>16.773170731707317</v>
      </c>
      <c r="S84" s="69" t="e">
        <f>SQRT(#REF!/(H84*1000)*R84*(100-R84))</f>
        <v>#REF!</v>
      </c>
      <c r="T84" s="2">
        <v>119</v>
      </c>
      <c r="U84" s="40" t="e">
        <f>SQRT(#REF!*(T84*1000)^2+#REF!*T84*1000)/1000</f>
        <v>#REF!</v>
      </c>
    </row>
    <row r="85" spans="1:21" ht="12" customHeight="1">
      <c r="A85" s="7" t="s">
        <v>49</v>
      </c>
      <c r="B85" s="49">
        <v>211</v>
      </c>
      <c r="C85" s="48" t="e">
        <f>SQRT(-(#REF!/#REF!)*(B85*1000)^2+#REF!*B85*1000)/1000</f>
        <v>#REF!</v>
      </c>
      <c r="D85" s="4">
        <f>B85/$B$73*100</f>
        <v>11.504907306434024</v>
      </c>
      <c r="E85" s="41" t="e">
        <f>SQRT(#REF!/($B$73*1000)*D85*(100-D85))</f>
        <v>#REF!</v>
      </c>
      <c r="F85" s="59">
        <f>B85/$B$66*100</f>
        <v>7.88785046728972</v>
      </c>
      <c r="G85" s="58" t="e">
        <f>SQRT(#REF!/($B$66*1000)*F85*(100-F85))</f>
        <v>#REF!</v>
      </c>
      <c r="H85" s="2">
        <v>96</v>
      </c>
      <c r="I85" s="48" t="e">
        <f>SQRT(#REF!*(H85*1000)^2+#REF!*H85*1000)/1000</f>
        <v>#REF!</v>
      </c>
      <c r="J85" s="59">
        <f>H85/B85*100+0.2</f>
        <v>45.69763033175356</v>
      </c>
      <c r="K85" s="58" t="e">
        <f>SQRT(#REF!/(B85*1000)*J85*(100-J85))</f>
        <v>#REF!</v>
      </c>
      <c r="L85" s="2">
        <v>91</v>
      </c>
      <c r="M85" s="48" t="e">
        <f>SQRT(#REF!*(L85*1000)^2+#REF!*L85*1000)/1000</f>
        <v>#REF!</v>
      </c>
      <c r="N85" s="59">
        <f>L85/B85*100</f>
        <v>43.127962085308056</v>
      </c>
      <c r="O85" s="69" t="e">
        <f>SQRT(#REF!/(B85*1000)*N85*(100-N85))</f>
        <v>#REF!</v>
      </c>
      <c r="P85" s="2">
        <v>6</v>
      </c>
      <c r="Q85" s="48" t="e">
        <f>SQRT(#REF!*(P85*1000)^2+#REF!*(P85*1000))/1000</f>
        <v>#REF!</v>
      </c>
      <c r="R85" s="59">
        <f>P85/H85*100-0.5</f>
        <v>5.75</v>
      </c>
      <c r="S85" s="69" t="e">
        <f>SQRT(#REF!/(H85*1000)*R85*(100-R85))</f>
        <v>#REF!</v>
      </c>
      <c r="T85" s="2">
        <v>114</v>
      </c>
      <c r="U85" s="40" t="e">
        <f>SQRT(#REF!*(T85*1000)^2+#REF!*T85*1000)/1000</f>
        <v>#REF!</v>
      </c>
    </row>
    <row r="86" spans="2:21" ht="12" customHeight="1">
      <c r="B86" s="52"/>
      <c r="C86" s="54"/>
      <c r="D86" s="5"/>
      <c r="E86" s="15"/>
      <c r="F86" s="63"/>
      <c r="G86" s="64"/>
      <c r="H86" s="3"/>
      <c r="I86" s="54"/>
      <c r="J86" s="63"/>
      <c r="K86" s="58"/>
      <c r="L86" s="3"/>
      <c r="M86" s="54"/>
      <c r="N86" s="63"/>
      <c r="O86" s="67"/>
      <c r="P86" s="3"/>
      <c r="Q86" s="54"/>
      <c r="R86" s="63"/>
      <c r="S86" s="67"/>
      <c r="T86" s="3"/>
      <c r="U86" s="11"/>
    </row>
    <row r="87" spans="1:21" ht="12" customHeight="1">
      <c r="A87" s="7" t="s">
        <v>41</v>
      </c>
      <c r="B87" s="46">
        <v>841</v>
      </c>
      <c r="C87" s="48" t="e">
        <f>SQRT(-(#REF!/#REF!)*(B87*1000)^2+#REF!*B87*1000)/1000</f>
        <v>#REF!</v>
      </c>
      <c r="D87" s="34">
        <v>100</v>
      </c>
      <c r="E87" s="99" t="s">
        <v>17</v>
      </c>
      <c r="F87" s="56">
        <f>B87/$B$66*100</f>
        <v>31.439252336448597</v>
      </c>
      <c r="G87" s="58" t="e">
        <f>SQRT(#REF!/($B$66*1000)*F87*(100-F87))</f>
        <v>#REF!</v>
      </c>
      <c r="H87" s="33">
        <v>660</v>
      </c>
      <c r="I87" s="48" t="e">
        <f>SQRT(#REF!*(H87*1000)^2+#REF!*H87*1000)/1000</f>
        <v>#REF!</v>
      </c>
      <c r="J87" s="56">
        <f>H87/B87*100</f>
        <v>78.47800237812127</v>
      </c>
      <c r="K87" s="58" t="e">
        <f>SQRT(#REF!/(B87*1000)*J87*(100-J87))</f>
        <v>#REF!</v>
      </c>
      <c r="L87" s="33">
        <v>525</v>
      </c>
      <c r="M87" s="48" t="e">
        <f>SQRT(#REF!*(L87*1000)^2+#REF!*L87*1000)/1000</f>
        <v>#REF!</v>
      </c>
      <c r="N87" s="56">
        <f>L87/B87*100</f>
        <v>62.425683709869205</v>
      </c>
      <c r="O87" s="69" t="e">
        <f>SQRT(#REF!/(B87*1000)*N87*(100-N87))</f>
        <v>#REF!</v>
      </c>
      <c r="P87" s="33">
        <v>136</v>
      </c>
      <c r="Q87" s="48" t="e">
        <f>SQRT(#REF!*(P87*1000)^2+#REF!*(P87*1000))/1000</f>
        <v>#REF!</v>
      </c>
      <c r="R87" s="56">
        <f>P87/H87*100</f>
        <v>20.606060606060606</v>
      </c>
      <c r="S87" s="69" t="e">
        <f>SQRT(#REF!/(H87*1000)*R87*(100-R87))</f>
        <v>#REF!</v>
      </c>
      <c r="T87" s="33">
        <v>181</v>
      </c>
      <c r="U87" s="40" t="e">
        <f>SQRT(#REF!*(T87*1000)^2+#REF!*T87*1000)/1000</f>
        <v>#REF!</v>
      </c>
    </row>
    <row r="88" spans="1:21" s="27" customFormat="1" ht="12" customHeight="1">
      <c r="A88" s="7" t="s">
        <v>13</v>
      </c>
      <c r="B88" s="46">
        <v>423</v>
      </c>
      <c r="C88" s="48" t="e">
        <f>SQRT(-(#REF!/#REF!)*(B88*1000)^2+#REF!*B88*1000)/1000</f>
        <v>#REF!</v>
      </c>
      <c r="D88" s="34">
        <f>B88/$B$87*100</f>
        <v>50.29726516052319</v>
      </c>
      <c r="E88" s="41" t="e">
        <f>SQRT(#REF!/($B$87*1000)*D88*(100-D88))</f>
        <v>#REF!</v>
      </c>
      <c r="F88" s="56">
        <f>B88/$B$66*100</f>
        <v>15.813084112149534</v>
      </c>
      <c r="G88" s="58" t="e">
        <f>SQRT(#REF!/($B$66*1000)*F88*(100-F88))</f>
        <v>#REF!</v>
      </c>
      <c r="H88" s="33">
        <v>345</v>
      </c>
      <c r="I88" s="48" t="e">
        <f>SQRT(#REF!*(H88*1000)^2+#REF!*H88*1000)/1000</f>
        <v>#REF!</v>
      </c>
      <c r="J88" s="56">
        <f>H88/B88*100</f>
        <v>81.56028368794325</v>
      </c>
      <c r="K88" s="58" t="e">
        <f>SQRT(#REF!/(B88*1000)*J88*(100-J88))</f>
        <v>#REF!</v>
      </c>
      <c r="L88" s="33">
        <v>288</v>
      </c>
      <c r="M88" s="48" t="e">
        <f>SQRT(#REF!*(L88*1000)^2+#REF!*L88*1000)/1000</f>
        <v>#REF!</v>
      </c>
      <c r="N88" s="56">
        <f>L88/B88*100+0.1</f>
        <v>68.18510638297872</v>
      </c>
      <c r="O88" s="69" t="e">
        <f>SQRT(#REF!/(B88*1000)*N88*(100-N88))</f>
        <v>#REF!</v>
      </c>
      <c r="P88" s="33">
        <v>57</v>
      </c>
      <c r="Q88" s="48" t="e">
        <f>SQRT(#REF!*(P88*1000)^2+#REF!*(P88*1000))/1000</f>
        <v>#REF!</v>
      </c>
      <c r="R88" s="56">
        <f>P88/H88*100-0.1</f>
        <v>16.42173913043478</v>
      </c>
      <c r="S88" s="69" t="e">
        <f>SQRT(#REF!/(H88*1000)*R88*(100-R88))</f>
        <v>#REF!</v>
      </c>
      <c r="T88" s="33">
        <v>78</v>
      </c>
      <c r="U88" s="40" t="e">
        <f>SQRT(#REF!*(T88*1000)^2+#REF!*T88*1000)/1000</f>
        <v>#REF!</v>
      </c>
    </row>
    <row r="89" spans="1:21" ht="12" customHeight="1">
      <c r="A89" s="7" t="s">
        <v>14</v>
      </c>
      <c r="B89" s="49">
        <v>418</v>
      </c>
      <c r="C89" s="48" t="e">
        <f>SQRT(-(#REF!/#REF!)*(B89*1000)^2+#REF!*B89*1000)/1000</f>
        <v>#REF!</v>
      </c>
      <c r="D89" s="4">
        <f>B89/$B$87*100</f>
        <v>49.70273483947681</v>
      </c>
      <c r="E89" s="41" t="e">
        <f>SQRT(#REF!/($B$87*1000)*D89*(100-D89))</f>
        <v>#REF!</v>
      </c>
      <c r="F89" s="59">
        <f>B89/$B$66*100</f>
        <v>15.626168224299064</v>
      </c>
      <c r="G89" s="58" t="e">
        <f>SQRT(#REF!/($B$66*1000)*F89*(100-F89))</f>
        <v>#REF!</v>
      </c>
      <c r="H89" s="2">
        <v>315</v>
      </c>
      <c r="I89" s="48" t="e">
        <f>SQRT(#REF!*(H89*1000)^2+#REF!*H89*1000)/1000</f>
        <v>#REF!</v>
      </c>
      <c r="J89" s="59">
        <f>H89/B89*100</f>
        <v>75.35885167464114</v>
      </c>
      <c r="K89" s="58" t="e">
        <f>SQRT(#REF!/(B89*1000)*J89*(100-J89))</f>
        <v>#REF!</v>
      </c>
      <c r="L89" s="2">
        <v>236</v>
      </c>
      <c r="M89" s="48" t="e">
        <f>SQRT(#REF!*(L89*1000)^2+#REF!*L89*1000)/1000</f>
        <v>#REF!</v>
      </c>
      <c r="N89" s="59">
        <f>L89/B89*100</f>
        <v>56.45933014354066</v>
      </c>
      <c r="O89" s="69" t="e">
        <f>SQRT(#REF!/(B89*1000)*N89*(100-N89))</f>
        <v>#REF!</v>
      </c>
      <c r="P89" s="2">
        <v>79</v>
      </c>
      <c r="Q89" s="48" t="e">
        <f>SQRT(#REF!*(P89*1000)^2+#REF!*(P89*1000))/1000</f>
        <v>#REF!</v>
      </c>
      <c r="R89" s="59">
        <f>P89/H89*100</f>
        <v>25.07936507936508</v>
      </c>
      <c r="S89" s="69" t="e">
        <f>SQRT(#REF!/(H89*1000)*R89*(100-R89))</f>
        <v>#REF!</v>
      </c>
      <c r="T89" s="2">
        <v>103</v>
      </c>
      <c r="U89" s="40" t="e">
        <f>SQRT(#REF!*(T89*1000)^2+#REF!*T89*1000)/1000</f>
        <v>#REF!</v>
      </c>
    </row>
    <row r="90" spans="1:21" ht="12" customHeight="1">
      <c r="A90" s="7" t="s">
        <v>8</v>
      </c>
      <c r="B90" s="49"/>
      <c r="C90" s="50"/>
      <c r="D90" s="4"/>
      <c r="E90" s="16"/>
      <c r="F90" s="59"/>
      <c r="G90" s="60"/>
      <c r="H90" s="2"/>
      <c r="I90" s="50"/>
      <c r="J90" s="59"/>
      <c r="K90" s="58"/>
      <c r="L90" s="2"/>
      <c r="M90" s="50"/>
      <c r="N90" s="59"/>
      <c r="O90" s="60"/>
      <c r="P90" s="2"/>
      <c r="Q90" s="50"/>
      <c r="R90" s="59"/>
      <c r="S90" s="60"/>
      <c r="T90" s="2"/>
      <c r="U90" s="13"/>
    </row>
    <row r="91" spans="1:21" ht="12" customHeight="1">
      <c r="A91" s="7" t="s">
        <v>6</v>
      </c>
      <c r="B91" s="49">
        <v>656</v>
      </c>
      <c r="C91" s="48" t="e">
        <f>SQRT(-(#REF!/#REF!)*(B91*1000)^2+#REF!*B91*1000)/1000</f>
        <v>#REF!</v>
      </c>
      <c r="D91" s="4">
        <f>B91/$B$87*100</f>
        <v>78.00237812128418</v>
      </c>
      <c r="E91" s="41" t="e">
        <f>SQRT(#REF!/($B$87*1000)*D91*(100-D91))</f>
        <v>#REF!</v>
      </c>
      <c r="F91" s="59">
        <f>B91/$B$66*100</f>
        <v>24.523364485981308</v>
      </c>
      <c r="G91" s="58" t="e">
        <f>SQRT(#REF!/($B$66*1000)*F91*(100-F91))</f>
        <v>#REF!</v>
      </c>
      <c r="H91" s="2">
        <v>528</v>
      </c>
      <c r="I91" s="48" t="e">
        <f>SQRT(#REF!*(H91*1000)^2+#REF!*H91*1000)/1000</f>
        <v>#REF!</v>
      </c>
      <c r="J91" s="59">
        <f>H91/B91*100-0.1</f>
        <v>80.3878048780488</v>
      </c>
      <c r="K91" s="58" t="e">
        <f>SQRT(#REF!/(B91*1000)*J91*(100-J91))</f>
        <v>#REF!</v>
      </c>
      <c r="L91" s="2">
        <v>432</v>
      </c>
      <c r="M91" s="48" t="e">
        <f>SQRT(#REF!*(L91*1000)^2+#REF!*L91*1000)/1000</f>
        <v>#REF!</v>
      </c>
      <c r="N91" s="59">
        <f>L91/B91*100</f>
        <v>65.85365853658537</v>
      </c>
      <c r="O91" s="69" t="e">
        <f>SQRT(#REF!/(B91*1000)*N91*(100-N91))</f>
        <v>#REF!</v>
      </c>
      <c r="P91" s="2">
        <v>96</v>
      </c>
      <c r="Q91" s="48" t="e">
        <f>SQRT(#REF!*(P91*1000)^2+#REF!*(P91*1000))/1000</f>
        <v>#REF!</v>
      </c>
      <c r="R91" s="59">
        <f>P91/H91*100-0.1</f>
        <v>18.081818181818182</v>
      </c>
      <c r="S91" s="69" t="e">
        <f>SQRT(#REF!/(H91*1000)*R91*(100-R91))</f>
        <v>#REF!</v>
      </c>
      <c r="T91" s="2">
        <v>129</v>
      </c>
      <c r="U91" s="40" t="e">
        <f>SQRT(#REF!*(T91*1000)^2+#REF!*T91*1000)/1000</f>
        <v>#REF!</v>
      </c>
    </row>
    <row r="92" spans="1:21" ht="12" customHeight="1">
      <c r="A92" s="7" t="s">
        <v>7</v>
      </c>
      <c r="B92" s="49">
        <v>153</v>
      </c>
      <c r="C92" s="48" t="e">
        <f>SQRT(-(#REF!/#REF!)*(B92*1000)^2+#REF!*B92*1000)/1000</f>
        <v>#REF!</v>
      </c>
      <c r="D92" s="4">
        <f>B92/$B$87*100</f>
        <v>18.192627824019027</v>
      </c>
      <c r="E92" s="41" t="e">
        <f>SQRT(#REF!/($B$87*1000)*D92*(100-D92))</f>
        <v>#REF!</v>
      </c>
      <c r="F92" s="59">
        <f>B92/$B$66*100</f>
        <v>5.719626168224299</v>
      </c>
      <c r="G92" s="58" t="e">
        <f>SQRT(#REF!/($B$66*1000)*F92*(100-F92))</f>
        <v>#REF!</v>
      </c>
      <c r="H92" s="2">
        <v>114</v>
      </c>
      <c r="I92" s="48" t="e">
        <f>SQRT(#REF!*(H92*1000)^2+#REF!*H92*1000)/1000</f>
        <v>#REF!</v>
      </c>
      <c r="J92" s="59">
        <f>H92/B92*100-0.1</f>
        <v>74.40980392156864</v>
      </c>
      <c r="K92" s="58" t="e">
        <f>SQRT(#REF!/(B92*1000)*J92*(100-J92))</f>
        <v>#REF!</v>
      </c>
      <c r="L92" s="2">
        <v>78</v>
      </c>
      <c r="M92" s="48" t="e">
        <f>SQRT(#REF!*(L92*1000)^2+#REF!*L92*1000)/1000</f>
        <v>#REF!</v>
      </c>
      <c r="N92" s="59">
        <f>L92/B92*100-0.3</f>
        <v>50.680392156862744</v>
      </c>
      <c r="O92" s="69" t="e">
        <f>SQRT(#REF!/(B92*1000)*N92*(100-N92))</f>
        <v>#REF!</v>
      </c>
      <c r="P92" s="2">
        <v>36</v>
      </c>
      <c r="Q92" s="48" t="e">
        <f>SQRT(#REF!*(P92*1000)^2+#REF!*(P92*1000))/1000</f>
        <v>#REF!</v>
      </c>
      <c r="R92" s="59">
        <f>P92/H92*100+0.3</f>
        <v>31.878947368421052</v>
      </c>
      <c r="S92" s="69" t="e">
        <f>SQRT(#REF!/(H92*1000)*R92*(100-R92))</f>
        <v>#REF!</v>
      </c>
      <c r="T92" s="2">
        <v>39</v>
      </c>
      <c r="U92" s="40" t="e">
        <f>SQRT(#REF!*(T92*1000)^2+#REF!*T92*1000)/1000</f>
        <v>#REF!</v>
      </c>
    </row>
    <row r="93" spans="1:21" ht="12" customHeight="1">
      <c r="A93" s="7" t="s">
        <v>49</v>
      </c>
      <c r="B93" s="51">
        <v>179</v>
      </c>
      <c r="C93" s="48" t="e">
        <f>SQRT(-(#REF!/#REF!)*(B93*1000)^2+#REF!*B93*1000)/1000</f>
        <v>#REF!</v>
      </c>
      <c r="D93" s="43">
        <f>B93/$B$87*100</f>
        <v>21.284185493460168</v>
      </c>
      <c r="E93" s="62" t="e">
        <f>SQRT(#REF!/($B$87*1000)*D93*(100-D93))</f>
        <v>#REF!</v>
      </c>
      <c r="F93" s="43">
        <f>B93/$B$66*100</f>
        <v>6.691588785046728</v>
      </c>
      <c r="G93" s="58" t="e">
        <f>SQRT(#REF!/($B$66*1000)*F93*(100-F93))</f>
        <v>#REF!</v>
      </c>
      <c r="H93" s="42">
        <v>140</v>
      </c>
      <c r="I93" s="48" t="e">
        <f>SQRT(#REF!*(H93*1000)^2+#REF!*H93*1000)/1000</f>
        <v>#REF!</v>
      </c>
      <c r="J93" s="61">
        <f>H93/B93*100</f>
        <v>78.2122905027933</v>
      </c>
      <c r="K93" s="62" t="e">
        <f>SQRT(#REF!/(B93*1000)*J93*(100-J93))</f>
        <v>#REF!</v>
      </c>
      <c r="L93" s="42">
        <v>102</v>
      </c>
      <c r="M93" s="48" t="e">
        <f>SQRT(#REF!*(L93*1000)^2+#REF!*L93*1000)/1000</f>
        <v>#REF!</v>
      </c>
      <c r="N93" s="61">
        <f>L93/B93*100-0.1</f>
        <v>56.88324022346368</v>
      </c>
      <c r="O93" s="69" t="e">
        <f>SQRT(#REF!/(B93*1000)*N93*(100-N93))</f>
        <v>#REF!</v>
      </c>
      <c r="P93" s="42">
        <v>38</v>
      </c>
      <c r="Q93" s="48" t="e">
        <f>SQRT(#REF!*(P93*1000)^2+#REF!*(P93*1000))/1000</f>
        <v>#REF!</v>
      </c>
      <c r="R93" s="61">
        <f>P93/H93*100+0.2</f>
        <v>27.34285714285714</v>
      </c>
      <c r="S93" s="69" t="e">
        <f>SQRT(#REF!/(H93*1000)*R93*(100-R93))</f>
        <v>#REF!</v>
      </c>
      <c r="T93" s="42">
        <v>39</v>
      </c>
      <c r="U93" s="104" t="e">
        <f>SQRT(#REF!*(T93*1000)^2+#REF!*T93*1000)/1000</f>
        <v>#REF!</v>
      </c>
    </row>
    <row r="94" spans="1:21" s="27" customFormat="1" ht="12" customHeight="1">
      <c r="A94" s="198" t="s">
        <v>19</v>
      </c>
      <c r="B94" s="199"/>
      <c r="C94" s="199"/>
      <c r="D94" s="199"/>
      <c r="E94" s="199"/>
      <c r="F94" s="199"/>
      <c r="G94" s="199"/>
      <c r="H94" s="199"/>
      <c r="I94" s="199"/>
      <c r="J94" s="199"/>
      <c r="K94" s="199"/>
      <c r="L94" s="199"/>
      <c r="M94" s="199"/>
      <c r="N94" s="199"/>
      <c r="O94" s="199"/>
      <c r="P94" s="199"/>
      <c r="Q94" s="199"/>
      <c r="R94" s="199"/>
      <c r="S94" s="199"/>
      <c r="T94" s="199"/>
      <c r="U94" s="199"/>
    </row>
    <row r="95" spans="1:21" s="18" customFormat="1" ht="12" customHeight="1">
      <c r="A95" s="209" t="s">
        <v>18</v>
      </c>
      <c r="B95" s="210"/>
      <c r="C95" s="210"/>
      <c r="D95" s="210"/>
      <c r="E95" s="210"/>
      <c r="F95" s="210"/>
      <c r="G95" s="210"/>
      <c r="H95" s="210"/>
      <c r="I95" s="210"/>
      <c r="J95" s="210"/>
      <c r="K95" s="210"/>
      <c r="L95" s="210"/>
      <c r="M95" s="210"/>
      <c r="N95" s="210"/>
      <c r="O95" s="210"/>
      <c r="P95" s="210"/>
      <c r="Q95" s="210"/>
      <c r="R95" s="210"/>
      <c r="S95" s="210"/>
      <c r="T95" s="210"/>
      <c r="U95" s="210"/>
    </row>
    <row r="96" spans="1:21" s="18" customFormat="1" ht="27" customHeight="1">
      <c r="A96" s="185" t="s">
        <v>50</v>
      </c>
      <c r="B96" s="186"/>
      <c r="C96" s="186"/>
      <c r="D96" s="186"/>
      <c r="E96" s="186"/>
      <c r="F96" s="186"/>
      <c r="G96" s="186"/>
      <c r="H96" s="186"/>
      <c r="I96" s="186"/>
      <c r="J96" s="186"/>
      <c r="K96" s="186"/>
      <c r="L96" s="186"/>
      <c r="M96" s="186"/>
      <c r="N96" s="186"/>
      <c r="O96" s="186"/>
      <c r="P96" s="186"/>
      <c r="Q96" s="186"/>
      <c r="R96" s="186"/>
      <c r="S96" s="186"/>
      <c r="T96" s="186"/>
      <c r="U96" s="186"/>
    </row>
    <row r="97" spans="1:21" s="18" customFormat="1" ht="12" customHeight="1">
      <c r="A97" s="209" t="s">
        <v>42</v>
      </c>
      <c r="B97" s="210"/>
      <c r="C97" s="210"/>
      <c r="D97" s="210"/>
      <c r="E97" s="210"/>
      <c r="F97" s="210"/>
      <c r="G97" s="210"/>
      <c r="H97" s="210"/>
      <c r="I97" s="210"/>
      <c r="J97" s="210"/>
      <c r="K97" s="210"/>
      <c r="L97" s="210"/>
      <c r="M97" s="210"/>
      <c r="N97" s="210"/>
      <c r="O97" s="210"/>
      <c r="P97" s="210"/>
      <c r="Q97" s="210"/>
      <c r="R97" s="210"/>
      <c r="S97" s="210"/>
      <c r="T97" s="210"/>
      <c r="U97" s="210"/>
    </row>
    <row r="98" spans="1:21" s="18" customFormat="1" ht="12" customHeight="1">
      <c r="A98" s="209" t="s">
        <v>51</v>
      </c>
      <c r="B98" s="210"/>
      <c r="C98" s="210"/>
      <c r="D98" s="210"/>
      <c r="E98" s="210"/>
      <c r="F98" s="210"/>
      <c r="G98" s="210"/>
      <c r="H98" s="210"/>
      <c r="I98" s="210"/>
      <c r="J98" s="210"/>
      <c r="K98" s="210"/>
      <c r="L98" s="210"/>
      <c r="M98" s="210"/>
      <c r="N98" s="210"/>
      <c r="O98" s="210"/>
      <c r="P98" s="210"/>
      <c r="Q98" s="210"/>
      <c r="R98" s="210"/>
      <c r="S98" s="210"/>
      <c r="T98" s="210"/>
      <c r="U98" s="210"/>
    </row>
    <row r="99" spans="1:21" s="18" customFormat="1" ht="12" customHeight="1">
      <c r="A99" s="209" t="s">
        <v>52</v>
      </c>
      <c r="B99" s="210"/>
      <c r="C99" s="210"/>
      <c r="D99" s="210"/>
      <c r="E99" s="210"/>
      <c r="F99" s="210"/>
      <c r="G99" s="210"/>
      <c r="H99" s="210"/>
      <c r="I99" s="210"/>
      <c r="J99" s="210"/>
      <c r="K99" s="210"/>
      <c r="L99" s="210"/>
      <c r="M99" s="210"/>
      <c r="N99" s="210"/>
      <c r="O99" s="210"/>
      <c r="P99" s="210"/>
      <c r="Q99" s="210"/>
      <c r="R99" s="210"/>
      <c r="S99" s="210"/>
      <c r="T99" s="210"/>
      <c r="U99" s="210"/>
    </row>
    <row r="100" spans="1:21" s="18" customFormat="1" ht="12" customHeight="1">
      <c r="A100" s="209" t="s">
        <v>44</v>
      </c>
      <c r="B100" s="210"/>
      <c r="C100" s="210"/>
      <c r="D100" s="210"/>
      <c r="E100" s="210"/>
      <c r="F100" s="210"/>
      <c r="G100" s="210"/>
      <c r="H100" s="210"/>
      <c r="I100" s="210"/>
      <c r="J100" s="210"/>
      <c r="K100" s="210"/>
      <c r="L100" s="210"/>
      <c r="M100" s="210"/>
      <c r="N100" s="210"/>
      <c r="O100" s="210"/>
      <c r="P100" s="210"/>
      <c r="Q100" s="210"/>
      <c r="R100" s="210"/>
      <c r="S100" s="210"/>
      <c r="T100" s="210"/>
      <c r="U100" s="210"/>
    </row>
    <row r="101" spans="1:21" s="18" customFormat="1" ht="12" customHeight="1">
      <c r="A101" s="209" t="s">
        <v>46</v>
      </c>
      <c r="B101" s="210"/>
      <c r="C101" s="210"/>
      <c r="D101" s="210"/>
      <c r="E101" s="210"/>
      <c r="F101" s="210"/>
      <c r="G101" s="210"/>
      <c r="H101" s="210"/>
      <c r="I101" s="210"/>
      <c r="J101" s="210"/>
      <c r="K101" s="210"/>
      <c r="L101" s="210"/>
      <c r="M101" s="210"/>
      <c r="N101" s="210"/>
      <c r="O101" s="210"/>
      <c r="P101" s="210"/>
      <c r="Q101" s="210"/>
      <c r="R101" s="210"/>
      <c r="S101" s="210"/>
      <c r="T101" s="210"/>
      <c r="U101" s="210"/>
    </row>
    <row r="102" spans="1:21" s="18" customFormat="1" ht="66" customHeight="1">
      <c r="A102" s="207" t="s">
        <v>53</v>
      </c>
      <c r="B102" s="208"/>
      <c r="C102" s="208"/>
      <c r="D102" s="208"/>
      <c r="E102" s="208"/>
      <c r="F102" s="208"/>
      <c r="G102" s="208"/>
      <c r="H102" s="208"/>
      <c r="I102" s="208"/>
      <c r="J102" s="208"/>
      <c r="K102" s="208"/>
      <c r="L102" s="208"/>
      <c r="M102" s="208"/>
      <c r="N102" s="208"/>
      <c r="O102" s="208"/>
      <c r="P102" s="208"/>
      <c r="Q102" s="208"/>
      <c r="R102" s="208"/>
      <c r="S102" s="208"/>
      <c r="T102" s="208"/>
      <c r="U102" s="208"/>
    </row>
    <row r="103" spans="1:21" s="18" customFormat="1" ht="25.5" customHeight="1">
      <c r="A103" s="185" t="s">
        <v>47</v>
      </c>
      <c r="B103" s="186"/>
      <c r="C103" s="186"/>
      <c r="D103" s="186"/>
      <c r="E103" s="186"/>
      <c r="F103" s="186"/>
      <c r="G103" s="186"/>
      <c r="H103" s="186"/>
      <c r="I103" s="186"/>
      <c r="J103" s="186"/>
      <c r="K103" s="186"/>
      <c r="L103" s="186"/>
      <c r="M103" s="186"/>
      <c r="N103" s="186"/>
      <c r="O103" s="186"/>
      <c r="P103" s="186"/>
      <c r="Q103" s="186"/>
      <c r="R103" s="186"/>
      <c r="S103" s="186"/>
      <c r="T103" s="186"/>
      <c r="U103" s="186"/>
    </row>
    <row r="104" spans="1:15" s="18" customFormat="1" ht="12" customHeight="1">
      <c r="A104" s="17"/>
      <c r="B104" s="19"/>
      <c r="C104" s="20"/>
      <c r="H104" s="21"/>
      <c r="N104" s="19"/>
      <c r="O104" s="19"/>
    </row>
    <row r="105" spans="1:15" s="18" customFormat="1" ht="12" customHeight="1">
      <c r="A105" s="17"/>
      <c r="B105" s="19"/>
      <c r="C105" s="20"/>
      <c r="H105" s="21"/>
      <c r="N105" s="19"/>
      <c r="O105" s="19"/>
    </row>
    <row r="106" spans="1:15" ht="12.75" customHeight="1">
      <c r="A106" s="7"/>
      <c r="B106" s="8"/>
      <c r="C106" s="12"/>
      <c r="N106" s="8"/>
      <c r="O106" s="8"/>
    </row>
    <row r="107" spans="1:15" ht="12.75" customHeight="1">
      <c r="A107" s="7"/>
      <c r="B107" s="8"/>
      <c r="C107" s="12"/>
      <c r="N107" s="8"/>
      <c r="O107" s="8"/>
    </row>
    <row r="108" spans="2:15" ht="12.75" customHeight="1">
      <c r="B108" s="8"/>
      <c r="C108" s="12"/>
      <c r="N108" s="8"/>
      <c r="O108" s="8"/>
    </row>
    <row r="109" spans="2:15" ht="12" customHeight="1">
      <c r="B109" s="8"/>
      <c r="C109" s="12"/>
      <c r="N109" s="8"/>
      <c r="O109" s="8"/>
    </row>
    <row r="110" spans="2:15" ht="12" customHeight="1">
      <c r="B110" s="8"/>
      <c r="C110" s="12"/>
      <c r="N110" s="8"/>
      <c r="O110" s="8"/>
    </row>
    <row r="111" spans="2:15" ht="12" customHeight="1">
      <c r="B111" s="8"/>
      <c r="C111" s="12"/>
      <c r="N111" s="8"/>
      <c r="O111" s="8"/>
    </row>
  </sheetData>
  <mergeCells count="25">
    <mergeCell ref="A95:U95"/>
    <mergeCell ref="A97:U97"/>
    <mergeCell ref="A96:U96"/>
    <mergeCell ref="B2:G2"/>
    <mergeCell ref="H2:S2"/>
    <mergeCell ref="B3:C5"/>
    <mergeCell ref="D3:E5"/>
    <mergeCell ref="F3:G5"/>
    <mergeCell ref="H3:I5"/>
    <mergeCell ref="J3:K5"/>
    <mergeCell ref="P4:Q5"/>
    <mergeCell ref="R4:S5"/>
    <mergeCell ref="T2:U5"/>
    <mergeCell ref="A94:U94"/>
    <mergeCell ref="L4:M5"/>
    <mergeCell ref="N4:O5"/>
    <mergeCell ref="L3:O3"/>
    <mergeCell ref="P3:S3"/>
    <mergeCell ref="A2:A5"/>
    <mergeCell ref="A102:U102"/>
    <mergeCell ref="A103:U103"/>
    <mergeCell ref="A98:U98"/>
    <mergeCell ref="A99:U99"/>
    <mergeCell ref="A100:U100"/>
    <mergeCell ref="A101:U101"/>
  </mergeCells>
  <printOptions/>
  <pageMargins left="0.75" right="0.75" top="1" bottom="1" header="0.5" footer="0.5"/>
  <pageSetup fitToHeight="2" fitToWidth="1" horizontalDpi="600" verticalDpi="600" orientation="landscape" scale="67" r:id="rId1"/>
  <headerFooter alignWithMargins="0">
    <oddHeader>&amp;R&amp;A
&amp;P of &amp;N</oddHeader>
    <oddFooter>&amp;RPrinted: &amp;D &amp;T</oddFooter>
  </headerFooter>
  <ignoredErrors>
    <ignoredError sqref="I6 H6 M6 D6 E6 G6 C6 B6" numberStoredAsText="1"/>
    <ignoredError sqref="R72"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American Institutes for Research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Charmaine Llagas</dc:creator>
  <cp:keywords/>
  <dc:description/>
  <cp:lastModifiedBy>Lauren Drake</cp:lastModifiedBy>
  <cp:lastPrinted>2007-11-12T16:24:36Z</cp:lastPrinted>
  <dcterms:created xsi:type="dcterms:W3CDTF">2002-07-12T19:47:50Z</dcterms:created>
  <dcterms:modified xsi:type="dcterms:W3CDTF">2008-02-13T19:59:15Z</dcterms:modified>
  <cp:category>Update</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